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670" tabRatio="630" activeTab="0"/>
  </bookViews>
  <sheets>
    <sheet name="WPF 2015" sheetId="1" r:id="rId1"/>
    <sheet name="zmiana wizja LPR" sheetId="2" r:id="rId2"/>
    <sheet name="zmiana lipiec 2014" sheetId="3" r:id="rId3"/>
    <sheet name="zmiana luty WPF" sheetId="4" r:id="rId4"/>
    <sheet name="uchwała WPF" sheetId="5" r:id="rId5"/>
    <sheet name="wrzesień" sheetId="6" r:id="rId6"/>
    <sheet name="Arkusz1" sheetId="7" r:id="rId7"/>
  </sheets>
  <definedNames>
    <definedName name="_xlnm.Print_Titles" localSheetId="4">'uchwała WPF'!$3:$4</definedName>
    <definedName name="_xlnm.Print_Titles" localSheetId="0">'WPF 2015'!$3:$4</definedName>
    <definedName name="_xlnm.Print_Titles" localSheetId="5">'wrzesień'!$3:$4</definedName>
    <definedName name="_xlnm.Print_Titles" localSheetId="2">'zmiana lipiec 2014'!$3:$4</definedName>
    <definedName name="_xlnm.Print_Titles" localSheetId="3">'zmiana luty WPF'!$3:$4</definedName>
    <definedName name="_xlnm.Print_Titles" localSheetId="1">'zmiana wizja LPR'!$3:$4</definedName>
  </definedNames>
  <calcPr fullCalcOnLoad="1"/>
</workbook>
</file>

<file path=xl/sharedStrings.xml><?xml version="1.0" encoding="utf-8"?>
<sst xmlns="http://schemas.openxmlformats.org/spreadsheetml/2006/main" count="5619" uniqueCount="200">
  <si>
    <t>Wyszczególnienie</t>
  </si>
  <si>
    <t>1.</t>
  </si>
  <si>
    <t>2.</t>
  </si>
  <si>
    <t>Okres realizacji</t>
  </si>
  <si>
    <t>Limit zobowiązań</t>
  </si>
  <si>
    <t>x</t>
  </si>
  <si>
    <t>L.p.</t>
  </si>
  <si>
    <t>Nazwa zadania/projektu  i cel</t>
  </si>
  <si>
    <t>Jednostka realizująca/koordynująca</t>
  </si>
  <si>
    <t>Łączne nakłady finansowe i źródła finansowania</t>
  </si>
  <si>
    <t>Łączne nakłady</t>
  </si>
  <si>
    <t>Wieloletnie programy, projekty lub zadania ogółem z tego:</t>
  </si>
  <si>
    <t>-wydatki bieżące</t>
  </si>
  <si>
    <t>-wydatki majątkowe</t>
  </si>
  <si>
    <t xml:space="preserve"> Źródła finansowania:</t>
  </si>
  <si>
    <t>a/ środki UE</t>
  </si>
  <si>
    <t>b/ Dotacja budżet państwa</t>
  </si>
  <si>
    <t>a/ Pożyczka z WFOŚiGW</t>
  </si>
  <si>
    <t>b/ Dotacja z WFOŚIGW</t>
  </si>
  <si>
    <t>c/ Środki własne Gminy</t>
  </si>
  <si>
    <t>d/ Inne źródła (jakie)</t>
  </si>
  <si>
    <t>Razem</t>
  </si>
  <si>
    <t>Urząd Miejski</t>
  </si>
  <si>
    <t>Razem wydatki bieżące</t>
  </si>
  <si>
    <t>Fundusz: Europejski Fundusz Rozwoju Regionalnego</t>
  </si>
  <si>
    <t>Razem wydatki  majątkowe</t>
  </si>
  <si>
    <t>Program: RPO WSL na lata 2007-2013</t>
  </si>
  <si>
    <t>Priorytet : VI Zrównoważony rozwój miast</t>
  </si>
  <si>
    <t>Działanie : 6.2 Rewitalizacja</t>
  </si>
  <si>
    <t>Poddziałanie : 6.2.2 Rewitalizacja małych miast</t>
  </si>
  <si>
    <t>2)</t>
  </si>
  <si>
    <t>3)</t>
  </si>
  <si>
    <t>Klasyfikacja budżetowa:dział 700 rozdział 70005</t>
  </si>
  <si>
    <t>2013-2015</t>
  </si>
  <si>
    <t>Klasyfikacja budżetowa:dział 700 rozdział 70095</t>
  </si>
  <si>
    <t>5)</t>
  </si>
  <si>
    <t>6)</t>
  </si>
  <si>
    <t>7)</t>
  </si>
  <si>
    <t>Pozostałe wieloletnie programy , projekty , zadania</t>
  </si>
  <si>
    <t>w celu uporządkowania gospodarki wodno-ściekowej oraz ochrony środowiska</t>
  </si>
  <si>
    <t>2006-2020</t>
  </si>
  <si>
    <t>Klasyfikacja budżetowa: Dział 900 Rozdział 90001</t>
  </si>
  <si>
    <t>8)</t>
  </si>
  <si>
    <t>w celu sprawnego i funkcjonalnego działania administracji publicznej</t>
  </si>
  <si>
    <t>Klasyfikacja budżetowa: Dział 600 rozdział 60053</t>
  </si>
  <si>
    <t>"Budowa wodociągu oraz drogi dojazdowej do cmentarza w Zazdrości"</t>
  </si>
  <si>
    <t>Klasyfikacja budżetowa: Dział 900 rozdział 90095</t>
  </si>
  <si>
    <t>2005-2016</t>
  </si>
  <si>
    <t>1)</t>
  </si>
  <si>
    <t>a/ Środki własne Gminy</t>
  </si>
  <si>
    <t>Klasyfikacja budżetowa: Dział 710 rozdział 71004</t>
  </si>
  <si>
    <t>b/ Inne źródła (jakie)</t>
  </si>
  <si>
    <t>w celu poprawy  efektywności i jakości oświetlenia ulicznego w ramach zaspokajania zbiorowych potrzeb mieszkańców</t>
  </si>
  <si>
    <t>2009-2013</t>
  </si>
  <si>
    <t>Klasyfikacja budżetowa: Dział 900 rozdział 90015</t>
  </si>
  <si>
    <t>Wieloletnie programy , projekty lub zadania związane z programami realizowanymi z udziałem środków z budżetu Unii Europejskiej</t>
  </si>
  <si>
    <t xml:space="preserve">w celu racjonalnego gospodarowana przestrzenią miejską </t>
  </si>
  <si>
    <t>"Uzbrojenie terenów gminnych przy ul. Wiosny Ludów przeznaczonych do zagospodarowania.”</t>
  </si>
  <si>
    <t>w celu rozwoju edukacji publicznej</t>
  </si>
  <si>
    <t>w celu uporządkowania gospodarki wodnej oraz infrastruktury drogowej</t>
  </si>
  <si>
    <t>Klasyfikacja budżetowa: Dział 926 rozdział 92601</t>
  </si>
  <si>
    <t>w celu funkcjonalnego kształtowanie polityki przestrzennej  i ładu</t>
  </si>
  <si>
    <t>w tym na wydatki majątkowe</t>
  </si>
  <si>
    <t xml:space="preserve"> „Silesia Net – budowa społeczeństwa informacyjnego”  w subregionie centralnym województwa śląskiego:Powiat Mikołowski oraz Gminy powiatu Mikołwskiego(Mikołów, Łaziska Górne, Orzesze,Ornontowice,Wyry)"</t>
  </si>
  <si>
    <t>"Budowa szatni na boisku w Orzeszu,  przy ul.Bukowina"</t>
  </si>
  <si>
    <t>w celu podniesienia jakości podstawowej infrastuktury społecznej służącej aktywnemu spędzaniu czasu wolnego</t>
  </si>
  <si>
    <t>Klasyfikacja budżetowa: Dział 600 rozdział 60016</t>
  </si>
  <si>
    <t>w celu uporządkowania gospodarki odwodnienia dróg gminnych</t>
  </si>
  <si>
    <t>2011-2013</t>
  </si>
  <si>
    <t>2012-2013</t>
  </si>
  <si>
    <t>Załącznik nr 2 Wykaz przedsięwzięć do Wieloletniej Prognozy Finansowej Gminy Orzesze</t>
  </si>
  <si>
    <t>"Orzesze- hektary możliwości.Promocja terenów inwestycyjnych"</t>
  </si>
  <si>
    <t>w celu promocji gminy</t>
  </si>
  <si>
    <t>Klasyfikacja budżetowa:dział 750 rozdział 75075</t>
  </si>
  <si>
    <t>Priorytet I: Badania i rozwój technlogiczny , innowacje i przedsiębiorczość</t>
  </si>
  <si>
    <t>Działanie 1.1 Wzmocnienie atrakcyjności inwestycyjnej regionu</t>
  </si>
  <si>
    <t>Poddziałanie 1.1.2. Promocja inwestycyjna</t>
  </si>
  <si>
    <t>2006-2016</t>
  </si>
  <si>
    <t>2012-2014</t>
  </si>
  <si>
    <t>Umowa na dzierżawę sterowników OPL do oszczędzania energii elektrycznej w obwodach oświetleniowych przy ul. Zbożowej i Mikołowskiej</t>
  </si>
  <si>
    <t>2010-2015</t>
  </si>
  <si>
    <t>"Droga dokąd? Do samodzielności"</t>
  </si>
  <si>
    <t>w celu aktywizacji społeczno-zawodowej osób zagrożonych wykluczeniem społecznym</t>
  </si>
  <si>
    <t>MOPS</t>
  </si>
  <si>
    <t>Fundusz: Europejski Fundusz Społeczny</t>
  </si>
  <si>
    <t>Program: Kapitał Ludzki  2007-2013</t>
  </si>
  <si>
    <t>Priorytet VII: Promocja integracji społecznej</t>
  </si>
  <si>
    <t>Działanie 7.1 Rozwój i upowszechnianie aktywnej integracji</t>
  </si>
  <si>
    <t>Poddziałanie 7.1.1. Rozwój i upowszechnianie aktywnej integracji przez ośrodki pomocy społecznej</t>
  </si>
  <si>
    <t>Klasyfikacja budżetowa:dział 852 rozdział 85295</t>
  </si>
  <si>
    <t>w celu podniesienia jakości podstawowej infrastuktury społecznej służącej edukacji</t>
  </si>
  <si>
    <t>2012-2015</t>
  </si>
  <si>
    <t>Klasyfikacja budżetowa:  Dział 801 Rozdział 80101</t>
  </si>
  <si>
    <t>d/Dotacja z  Funduszu Rozwoju Kultury Fizycznej</t>
  </si>
  <si>
    <t>Opracowanie projektu miejscowego planu zagospodarowania przestrzennego dla  terenu położonego w Orzeszu-Gardawicach oraz w Orzeszu-Zazdrości ograniczonego: ul.Centralną (DK81), ul.Przyjaźni, ul.Żorską oraz sołectwem Zawiść</t>
  </si>
  <si>
    <t>Opracowanie zmian w obowiązujących miejscowych planach zagospodarowania przestrzennego: dla  terenu położonego w Orzeszu w rejonie ograniczonym ul.Gliwicką, granicą Gminy Ornontowice, pn. linią lasu, ul.Św.Wawrzyńca , wsch. linia lasu, ul.Wiosny Ludów i Matejki oraz dla śródmieścia miasta Orzesze</t>
  </si>
  <si>
    <t>Zespół Szkół w Orzeszu</t>
  </si>
  <si>
    <t>Program: Uczenie się przez całe życie</t>
  </si>
  <si>
    <t>Klasyfikacja budżetowa:dział 801 rozdział 80110</t>
  </si>
  <si>
    <t>Wielostronny Partnerski Projekt Szkół</t>
  </si>
  <si>
    <t xml:space="preserve">Comenius </t>
  </si>
  <si>
    <t>Budowa targowiska w Orzeszu</t>
  </si>
  <si>
    <t xml:space="preserve">w celu racjonalnego gospodarowania przestrzenią miejską </t>
  </si>
  <si>
    <t>2011-2014</t>
  </si>
  <si>
    <t>Klasyfikacja budżetowa:dział 500 rozdział 50095</t>
  </si>
  <si>
    <t>"Kompleksowe uporządkowanie gospodarki ściekowej w Gminie Orzesze"</t>
  </si>
  <si>
    <t>4)</t>
  </si>
  <si>
    <t>Klasyfikacja budżetowa: Dział 900 rozdział 90002</t>
  </si>
  <si>
    <t>Program Rozwoju Obszarów Wiejskich 2007-2013</t>
  </si>
  <si>
    <t>w celu zapewnienia czystosci i porządku w gminie</t>
  </si>
  <si>
    <t>Umowa na  odbiór odpadów komunalnych</t>
  </si>
  <si>
    <r>
      <rPr>
        <b/>
        <sz val="10"/>
        <rFont val="Times New Roman"/>
        <family val="1"/>
      </rPr>
      <t>"Budowa sieci kanalizacji deszczowej</t>
    </r>
    <r>
      <rPr>
        <b/>
        <sz val="10"/>
        <color indexed="10"/>
        <rFont val="Times New Roman"/>
        <family val="1"/>
      </rPr>
      <t xml:space="preserve">  </t>
    </r>
    <r>
      <rPr>
        <b/>
        <sz val="10"/>
        <rFont val="Times New Roman"/>
        <family val="1"/>
      </rPr>
      <t>w ciągu ul.Bukowej w Orzeszu - Zazdrości"</t>
    </r>
  </si>
  <si>
    <r>
      <rPr>
        <b/>
        <sz val="10"/>
        <rFont val="Times New Roman"/>
        <family val="1"/>
      </rPr>
      <t>"Budowa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sieci kanalizacji deszczowej w ciągu ul.Starej w Orzeszu - Mościskach"</t>
    </r>
  </si>
  <si>
    <t xml:space="preserve">Program: RPO WSL </t>
  </si>
  <si>
    <t>"Budowa zintegrowanego systemu zarządzania gminami Powiatu Mikołowskiego i Powiatem Mikołowskim w oparciu o system informacji o terenie (GIS)"</t>
  </si>
  <si>
    <t>Priorytet : II Społeczeństwo informacyjne</t>
  </si>
  <si>
    <t>Działanie : 2.2 Rozwój elektronicznych usług publicznych</t>
  </si>
  <si>
    <t>Klasyfikacja budżetowa:dział 750 rozdział 75095</t>
  </si>
  <si>
    <t>2013-2016</t>
  </si>
  <si>
    <t>Opracowanie projektu miejscowego planu zagospodarowania przestrzennego obejmujacego obszar Orzesza w granicy dzielnicy Gardawice</t>
  </si>
  <si>
    <t>2010-2013</t>
  </si>
  <si>
    <t>Urząd Miejski, ZGKiM</t>
  </si>
  <si>
    <t>d/ Pożyczka z WFOŚiGW</t>
  </si>
  <si>
    <t>„Budowa kanalizacji sanitarnej w Orzeszu  etap XII  - ul.Chopina , Waryńskiego , Pasieki , Łąkowa, Wiosny Ludów, Mikołowska, 1 000-lecia" zadanie 1</t>
  </si>
  <si>
    <t>„Budowa kanalizacji sanitarnej w Orzeszu  etap XII  - ul.Chopina , Waryńskiego , Pasieki , Łąkowa, Wiosny Ludów, Mikołowska, 1 000-lecia" zadanie 2</t>
  </si>
  <si>
    <t>ZGKiM</t>
  </si>
  <si>
    <t>2014-2015</t>
  </si>
  <si>
    <t>9)</t>
  </si>
  <si>
    <t>„Budowa sali gimnastycznej w Szkole Podstawowej          Nr 9 w Orzeszu - Zgoń”</t>
  </si>
  <si>
    <t>"Przebudowa kotłowni opalanej paliwem stałym na niskoemisyjną kotłownie opalaną węglem zlokalizowanej w Szkole Podstawowej nr 9 w Orzeszu-Zgoń"</t>
  </si>
  <si>
    <t>2013-2014</t>
  </si>
  <si>
    <t>2006-2013</t>
  </si>
  <si>
    <t>Umowa o świadczenie usługi oświetleniowej na terenie Miasta Orzesze2</t>
  </si>
  <si>
    <t>10)</t>
  </si>
  <si>
    <t>11)</t>
  </si>
  <si>
    <t>Działanie 321. Podstawowe usługi dla gospodarki ludności wiejskiej</t>
  </si>
  <si>
    <t>Opracowanie projektu miejscowego planu zagospodarowania przestrzennego dla terenu położonego w Orzeszu dla sołectwa Woszczyce-Królówka</t>
  </si>
  <si>
    <t>Opracowanie zmiany cześci studium</t>
  </si>
  <si>
    <t xml:space="preserve">"Rewitalizacja budynku byłego biurowca ZREMB w Orzeszu-Jaśkowicach" </t>
  </si>
  <si>
    <t>2014-2016</t>
  </si>
  <si>
    <t>Klasyfikacja budżetowa: Dział 900 Rozdział 90017</t>
  </si>
  <si>
    <t>Urząd Miejski,</t>
  </si>
  <si>
    <t>Klasyfikacja budżetowa: Dział 700 Rozdział 70005</t>
  </si>
  <si>
    <t>Opracowanie projektu miejscowego planu zagospodarowania przestrzennego dla terenu położonego w Orzeszu dla sołectw Woszczyce oraz Królówka</t>
  </si>
  <si>
    <t>Opracowanie zmiany fragmentarycznej Studium Uwarunkowań i Kierunków Zagospodarowania Przestrzennego</t>
  </si>
  <si>
    <t>2009-2014</t>
  </si>
  <si>
    <t>Świadczenie usługi oświetleniowej na terenie Miasta Orzesze2</t>
  </si>
  <si>
    <t>Dzierżawa sterowników OPL do oszczędzania energii elektrycznej w obwodach oświetleniowych przy ul. Zbożowej i Mikołowskiej</t>
  </si>
  <si>
    <t>Odbiór odpadów komunalnych</t>
  </si>
  <si>
    <t>Budowa stacji zlewnej</t>
  </si>
  <si>
    <t>Klasyfikacja budżetowa: Dział 900 rozdział 90017</t>
  </si>
  <si>
    <t>w celu uporządkowania gospodarki ściekowej oraz ochrony środowiska</t>
  </si>
  <si>
    <t xml:space="preserve"> Wykaz przedsięwzięć do Wieloletniej Prognozy Finansowej Gminy Orzesze- materiał pomocniczy</t>
  </si>
  <si>
    <t xml:space="preserve"> ZGKiM</t>
  </si>
  <si>
    <t>2013-2020</t>
  </si>
  <si>
    <t>2010-2014</t>
  </si>
  <si>
    <t xml:space="preserve">Fundusz: </t>
  </si>
  <si>
    <t xml:space="preserve">Program: </t>
  </si>
  <si>
    <t xml:space="preserve">Priorytet : </t>
  </si>
  <si>
    <t xml:space="preserve">Działanie : </t>
  </si>
  <si>
    <t xml:space="preserve">Poddziałanie : </t>
  </si>
  <si>
    <t>12)</t>
  </si>
  <si>
    <t>13)</t>
  </si>
  <si>
    <t>14)</t>
  </si>
  <si>
    <t>15)</t>
  </si>
  <si>
    <t>16)</t>
  </si>
  <si>
    <t>17)</t>
  </si>
  <si>
    <t>Aktualizacja Studium Uwarunkowań i Kierunków Zagospodarowania Przestrzennego Miasta Orzesze</t>
  </si>
  <si>
    <t>2015-2016</t>
  </si>
  <si>
    <t>Odbiór i gospodarowanie odpadami komunalnymi</t>
  </si>
  <si>
    <t>Opracowanie projektu miejscowego planu zagospodarowania przestrzennego dla terenu położonego w Orzeszu-Woszczycach graniczący z Miastem Żory- kopalnia piasku</t>
  </si>
  <si>
    <t>Strefa komunikacji kołowej przed budynkiem Zremb</t>
  </si>
  <si>
    <t>Park /Ride przy stacji kolejowej PKP</t>
  </si>
  <si>
    <t>Ścieżka rowerowa wzdłuż ul.Gliwickiej</t>
  </si>
  <si>
    <t>Ogród miejski w centrum</t>
  </si>
  <si>
    <t>Góra Św.Wawrzyńca - park dla młodych</t>
  </si>
  <si>
    <t>Bulwary Bierawki- bezpieczny trakt komunikacyjny</t>
  </si>
  <si>
    <t>Plac kultury-Centrum</t>
  </si>
  <si>
    <t>w celu</t>
  </si>
  <si>
    <t>Program:</t>
  </si>
  <si>
    <t xml:space="preserve">Priorytet I: </t>
  </si>
  <si>
    <t xml:space="preserve">Działanie </t>
  </si>
  <si>
    <t xml:space="preserve">Poddziałanie </t>
  </si>
  <si>
    <t xml:space="preserve">Klasyfikacja budżetowa:dział  rozdział </t>
  </si>
  <si>
    <t>Plan Gospodarki Niskoemisyjnej Gminy Orzesze</t>
  </si>
  <si>
    <t>w celu ochrony środowiska</t>
  </si>
  <si>
    <t>2014-2017</t>
  </si>
  <si>
    <t>2006-2018</t>
  </si>
  <si>
    <t>"Budowa linii oświetlenia ulicznego w ciągu ul.Centralnej (DK 81) w Orzeszu"</t>
  </si>
  <si>
    <t>w celu poprawy efektywności i jakości oświetlenia ulicznego</t>
  </si>
  <si>
    <t>"Utrzymanie i rozwój  zintegrowanego systemu zarządzania gminami Powiatu Mikołowskiego i Powiatem Mikołowskim w oparciu o system informacji o terenie (GIS)"</t>
  </si>
  <si>
    <t>2015-2019</t>
  </si>
  <si>
    <t>Klasyfikacja budżetowa: Dział 750 Rozdział 75095</t>
  </si>
  <si>
    <t xml:space="preserve"> „Utrzymanie i zarządzanie siecią powstałą w ramach projektu partnerskiego Silesia Net – budowa społeczeństwa informacyjnego na terenie Powiatu Mikołowski ego"</t>
  </si>
  <si>
    <t>Klasyfikacja budżetowa:dział 900 rozdział 90005</t>
  </si>
  <si>
    <t>„Budowa boiska wielofunkcyjnego z bieżnią do lekkoatletyki przy Zespole Szkół”</t>
  </si>
  <si>
    <t>Klasyfikacja budżetowa:  Dział 801 Rozdział 80110</t>
  </si>
  <si>
    <t>„Budowa boiska wielofunkcyjnego z bieżnią do lekkoatletyki przy Zespole Szkół w Orzeszu”</t>
  </si>
  <si>
    <t>w celu podniesienia jakości podstawowej infrastuktury służącej edukacji</t>
  </si>
  <si>
    <t>Jednostka realizująca/     koordynująca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</si>
</sst>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[Red]\-#,##0.00\ "/>
    <numFmt numFmtId="166" formatCode="#,##0_ ;[Red]\-#,##0\ "/>
    <numFmt numFmtId="167" formatCode="0.0%"/>
    <numFmt numFmtId="168" formatCode="0.0000"/>
  </numFmts>
  <fonts count="55">
    <font>
      <sz val="11"/>
      <color theme="1"/>
      <name val="Czcionka tekstu podstawowego"/>
      <family val="2"/>
    </font>
    <font>
      <sz val="11"/>
      <color indexed="63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u val="single"/>
      <sz val="9"/>
      <name val="Times New Roman CE"/>
      <family val="1"/>
    </font>
    <font>
      <sz val="9"/>
      <name val="Times New Roman CE"/>
      <family val="1"/>
    </font>
    <font>
      <sz val="8"/>
      <name val="Times New Roman"/>
      <family val="1"/>
    </font>
    <font>
      <b/>
      <sz val="9"/>
      <name val="Times New Roman CE"/>
      <family val="1"/>
    </font>
    <font>
      <u val="single"/>
      <sz val="10"/>
      <name val="Times New Roman"/>
      <family val="1"/>
    </font>
    <font>
      <sz val="8"/>
      <name val="Czcionka tekstu podstawowego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1"/>
      <name val="Czcionka tekstu podstawowego"/>
      <family val="2"/>
    </font>
    <font>
      <sz val="8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Book Antiqua"/>
      <family val="2"/>
    </font>
    <font>
      <sz val="11"/>
      <color indexed="20"/>
      <name val="Czcionka tekstu podstawowego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Book Antiqu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52" applyFont="1">
      <alignment/>
      <protection/>
    </xf>
    <xf numFmtId="4" fontId="5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Font="1" applyBorder="1">
      <alignment/>
      <protection/>
    </xf>
    <xf numFmtId="0" fontId="5" fillId="0" borderId="10" xfId="52" applyFont="1" applyBorder="1" applyAlignment="1">
      <alignment horizontal="center"/>
      <protection/>
    </xf>
    <xf numFmtId="4" fontId="5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4" fontId="7" fillId="0" borderId="10" xfId="52" applyNumberFormat="1" applyFont="1" applyBorder="1">
      <alignment/>
      <protection/>
    </xf>
    <xf numFmtId="0" fontId="7" fillId="0" borderId="0" xfId="52" applyFont="1">
      <alignment/>
      <protection/>
    </xf>
    <xf numFmtId="0" fontId="9" fillId="0" borderId="10" xfId="52" applyFont="1" applyBorder="1">
      <alignment/>
      <protection/>
    </xf>
    <xf numFmtId="0" fontId="4" fillId="0" borderId="10" xfId="52" applyFont="1" applyBorder="1" applyAlignment="1">
      <alignment horizontal="center"/>
      <protection/>
    </xf>
    <xf numFmtId="4" fontId="4" fillId="0" borderId="10" xfId="52" applyNumberFormat="1" applyFont="1" applyBorder="1">
      <alignment/>
      <protection/>
    </xf>
    <xf numFmtId="0" fontId="5" fillId="0" borderId="11" xfId="52" applyFont="1" applyBorder="1" applyAlignment="1">
      <alignment horizontal="center"/>
      <protection/>
    </xf>
    <xf numFmtId="4" fontId="5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left" vertical="center"/>
      <protection/>
    </xf>
    <xf numFmtId="4" fontId="5" fillId="0" borderId="10" xfId="52" applyNumberFormat="1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0" xfId="52" applyFont="1" applyAlignment="1">
      <alignment horizontal="left" vertical="center"/>
      <protection/>
    </xf>
    <xf numFmtId="0" fontId="5" fillId="0" borderId="0" xfId="52" applyFont="1" applyAlignment="1">
      <alignment vertical="center"/>
      <protection/>
    </xf>
    <xf numFmtId="4" fontId="4" fillId="0" borderId="10" xfId="52" applyNumberFormat="1" applyFont="1" applyBorder="1" applyAlignment="1">
      <alignment vertical="center"/>
      <protection/>
    </xf>
    <xf numFmtId="0" fontId="5" fillId="0" borderId="10" xfId="52" applyFont="1" applyBorder="1" applyAlignment="1">
      <alignment vertical="center"/>
      <protection/>
    </xf>
    <xf numFmtId="4" fontId="5" fillId="0" borderId="10" xfId="52" applyNumberFormat="1" applyFont="1" applyBorder="1" applyAlignment="1">
      <alignment vertical="center"/>
      <protection/>
    </xf>
    <xf numFmtId="0" fontId="5" fillId="0" borderId="12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 wrapText="1"/>
      <protection/>
    </xf>
    <xf numFmtId="0" fontId="5" fillId="0" borderId="0" xfId="52" applyFont="1" applyBorder="1">
      <alignment/>
      <protection/>
    </xf>
    <xf numFmtId="0" fontId="5" fillId="0" borderId="14" xfId="52" applyFont="1" applyBorder="1">
      <alignment/>
      <protection/>
    </xf>
    <xf numFmtId="0" fontId="5" fillId="0" borderId="15" xfId="52" applyFont="1" applyBorder="1">
      <alignment/>
      <protection/>
    </xf>
    <xf numFmtId="0" fontId="7" fillId="0" borderId="15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5" xfId="52" applyFont="1" applyBorder="1" applyAlignment="1">
      <alignment vertical="center"/>
      <protection/>
    </xf>
    <xf numFmtId="0" fontId="5" fillId="0" borderId="15" xfId="52" applyFont="1" applyBorder="1" applyAlignment="1">
      <alignment vertical="center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6" xfId="52" applyFont="1" applyBorder="1">
      <alignment/>
      <protection/>
    </xf>
    <xf numFmtId="0" fontId="7" fillId="0" borderId="16" xfId="52" applyFont="1" applyBorder="1">
      <alignment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4" fillId="0" borderId="17" xfId="52" applyFont="1" applyBorder="1">
      <alignment/>
      <protection/>
    </xf>
    <xf numFmtId="0" fontId="7" fillId="0" borderId="15" xfId="52" applyFont="1" applyBorder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>
      <alignment vertical="center"/>
      <protection/>
    </xf>
    <xf numFmtId="0" fontId="5" fillId="0" borderId="16" xfId="52" applyFont="1" applyBorder="1" applyAlignment="1">
      <alignment vertical="center"/>
      <protection/>
    </xf>
    <xf numFmtId="0" fontId="9" fillId="0" borderId="10" xfId="52" applyFont="1" applyBorder="1" applyAlignment="1">
      <alignment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left"/>
      <protection/>
    </xf>
    <xf numFmtId="0" fontId="7" fillId="0" borderId="12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11" fillId="0" borderId="10" xfId="52" applyFont="1" applyBorder="1">
      <alignment/>
      <protection/>
    </xf>
    <xf numFmtId="0" fontId="8" fillId="0" borderId="10" xfId="52" applyFont="1" applyBorder="1">
      <alignment/>
      <protection/>
    </xf>
    <xf numFmtId="4" fontId="12" fillId="0" borderId="10" xfId="52" applyNumberFormat="1" applyFont="1" applyBorder="1">
      <alignment/>
      <protection/>
    </xf>
    <xf numFmtId="0" fontId="5" fillId="0" borderId="0" xfId="52" applyFont="1" applyFill="1" applyAlignment="1">
      <alignment vertical="center"/>
      <protection/>
    </xf>
    <xf numFmtId="0" fontId="5" fillId="0" borderId="16" xfId="52" applyFont="1" applyBorder="1" applyAlignment="1">
      <alignment vertical="top"/>
      <protection/>
    </xf>
    <xf numFmtId="0" fontId="9" fillId="0" borderId="10" xfId="52" applyFont="1" applyBorder="1" applyAlignment="1">
      <alignment vertical="top"/>
      <protection/>
    </xf>
    <xf numFmtId="4" fontId="5" fillId="0" borderId="10" xfId="52" applyNumberFormat="1" applyFont="1" applyBorder="1" applyAlignment="1">
      <alignment vertical="top"/>
      <protection/>
    </xf>
    <xf numFmtId="4" fontId="5" fillId="0" borderId="10" xfId="52" applyNumberFormat="1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0" xfId="52" applyFont="1" applyAlignment="1">
      <alignment vertical="top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/>
      <protection/>
    </xf>
    <xf numFmtId="0" fontId="9" fillId="0" borderId="20" xfId="52" applyFont="1" applyBorder="1">
      <alignment/>
      <protection/>
    </xf>
    <xf numFmtId="0" fontId="5" fillId="33" borderId="21" xfId="51" applyFont="1" applyFill="1" applyBorder="1" applyAlignment="1">
      <alignment vertical="center" wrapText="1"/>
      <protection/>
    </xf>
    <xf numFmtId="0" fontId="7" fillId="0" borderId="16" xfId="52" applyFont="1" applyBorder="1" applyAlignment="1">
      <alignment vertical="center"/>
      <protection/>
    </xf>
    <xf numFmtId="4" fontId="7" fillId="0" borderId="10" xfId="52" applyNumberFormat="1" applyFont="1" applyBorder="1" applyAlignment="1">
      <alignment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4" fontId="4" fillId="0" borderId="18" xfId="52" applyNumberFormat="1" applyFont="1" applyBorder="1" applyAlignment="1">
      <alignment vertical="center"/>
      <protection/>
    </xf>
    <xf numFmtId="0" fontId="9" fillId="0" borderId="20" xfId="52" applyFont="1" applyBorder="1" applyAlignment="1">
      <alignment vertical="center"/>
      <protection/>
    </xf>
    <xf numFmtId="0" fontId="5" fillId="33" borderId="22" xfId="51" applyFont="1" applyFill="1" applyBorder="1" applyAlignment="1">
      <alignment vertical="center" wrapText="1"/>
      <protection/>
    </xf>
    <xf numFmtId="0" fontId="5" fillId="0" borderId="23" xfId="52" applyFont="1" applyBorder="1">
      <alignment/>
      <protection/>
    </xf>
    <xf numFmtId="0" fontId="5" fillId="0" borderId="24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vertical="top"/>
      <protection/>
    </xf>
    <xf numFmtId="0" fontId="7" fillId="0" borderId="0" xfId="52" applyFont="1" applyAlignment="1">
      <alignment vertical="top"/>
      <protection/>
    </xf>
    <xf numFmtId="0" fontId="10" fillId="0" borderId="13" xfId="52" applyFont="1" applyBorder="1" applyAlignment="1">
      <alignment horizontal="center" wrapText="1"/>
      <protection/>
    </xf>
    <xf numFmtId="0" fontId="5" fillId="0" borderId="12" xfId="52" applyFont="1" applyBorder="1" applyAlignment="1">
      <alignment vertical="center"/>
      <protection/>
    </xf>
    <xf numFmtId="0" fontId="5" fillId="0" borderId="12" xfId="52" applyFont="1" applyBorder="1">
      <alignment/>
      <protection/>
    </xf>
    <xf numFmtId="0" fontId="9" fillId="0" borderId="19" xfId="52" applyFont="1" applyBorder="1">
      <alignment/>
      <protection/>
    </xf>
    <xf numFmtId="4" fontId="5" fillId="0" borderId="19" xfId="52" applyNumberFormat="1" applyFont="1" applyBorder="1">
      <alignment/>
      <protection/>
    </xf>
    <xf numFmtId="0" fontId="5" fillId="0" borderId="19" xfId="52" applyFont="1" applyBorder="1" applyAlignment="1">
      <alignment horizontal="center"/>
      <protection/>
    </xf>
    <xf numFmtId="0" fontId="8" fillId="0" borderId="20" xfId="52" applyFont="1" applyBorder="1">
      <alignment/>
      <protection/>
    </xf>
    <xf numFmtId="4" fontId="5" fillId="0" borderId="20" xfId="52" applyNumberFormat="1" applyFont="1" applyBorder="1" applyAlignment="1">
      <alignment horizontal="center"/>
      <protection/>
    </xf>
    <xf numFmtId="0" fontId="5" fillId="0" borderId="20" xfId="52" applyFont="1" applyBorder="1" applyAlignment="1">
      <alignment horizontal="center"/>
      <protection/>
    </xf>
    <xf numFmtId="0" fontId="9" fillId="0" borderId="25" xfId="52" applyFont="1" applyBorder="1">
      <alignment/>
      <protection/>
    </xf>
    <xf numFmtId="4" fontId="5" fillId="0" borderId="25" xfId="52" applyNumberFormat="1" applyFont="1" applyBorder="1">
      <alignment/>
      <protection/>
    </xf>
    <xf numFmtId="0" fontId="5" fillId="0" borderId="25" xfId="52" applyFont="1" applyBorder="1" applyAlignment="1">
      <alignment horizontal="center"/>
      <protection/>
    </xf>
    <xf numFmtId="4" fontId="4" fillId="0" borderId="10" xfId="52" applyNumberFormat="1" applyFont="1" applyBorder="1" applyAlignment="1">
      <alignment horizontal="center"/>
      <protection/>
    </xf>
    <xf numFmtId="0" fontId="16" fillId="0" borderId="0" xfId="52" applyFont="1">
      <alignment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4" fontId="4" fillId="34" borderId="10" xfId="52" applyNumberFormat="1" applyFont="1" applyFill="1" applyBorder="1" applyAlignment="1">
      <alignment vertical="center"/>
      <protection/>
    </xf>
    <xf numFmtId="0" fontId="4" fillId="34" borderId="16" xfId="52" applyFont="1" applyFill="1" applyBorder="1" applyAlignment="1">
      <alignment horizontal="center" vertical="center"/>
      <protection/>
    </xf>
    <xf numFmtId="0" fontId="5" fillId="34" borderId="19" xfId="52" applyFont="1" applyFill="1" applyBorder="1" applyAlignment="1">
      <alignment horizontal="center" vertical="center" wrapText="1"/>
      <protection/>
    </xf>
    <xf numFmtId="0" fontId="5" fillId="35" borderId="19" xfId="52" applyFont="1" applyFill="1" applyBorder="1" applyAlignment="1">
      <alignment horizontal="center" vertical="center"/>
      <protection/>
    </xf>
    <xf numFmtId="4" fontId="4" fillId="35" borderId="19" xfId="52" applyNumberFormat="1" applyFont="1" applyFill="1" applyBorder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1" fontId="4" fillId="0" borderId="11" xfId="52" applyNumberFormat="1" applyFont="1" applyBorder="1" applyAlignment="1">
      <alignment horizontal="center" vertical="center"/>
      <protection/>
    </xf>
    <xf numFmtId="4" fontId="4" fillId="0" borderId="19" xfId="52" applyNumberFormat="1" applyFont="1" applyBorder="1">
      <alignment/>
      <protection/>
    </xf>
    <xf numFmtId="4" fontId="5" fillId="0" borderId="20" xfId="52" applyNumberFormat="1" applyFont="1" applyBorder="1">
      <alignment/>
      <protection/>
    </xf>
    <xf numFmtId="4" fontId="51" fillId="0" borderId="10" xfId="52" applyNumberFormat="1" applyFont="1" applyBorder="1">
      <alignment/>
      <protection/>
    </xf>
    <xf numFmtId="4" fontId="51" fillId="0" borderId="10" xfId="52" applyNumberFormat="1" applyFont="1" applyBorder="1" applyAlignment="1">
      <alignment horizontal="center"/>
      <protection/>
    </xf>
    <xf numFmtId="0" fontId="18" fillId="0" borderId="10" xfId="52" applyFont="1" applyBorder="1" applyAlignment="1">
      <alignment vertical="center" wrapText="1"/>
      <protection/>
    </xf>
    <xf numFmtId="4" fontId="52" fillId="0" borderId="18" xfId="52" applyNumberFormat="1" applyFont="1" applyBorder="1">
      <alignment/>
      <protection/>
    </xf>
    <xf numFmtId="4" fontId="51" fillId="0" borderId="10" xfId="52" applyNumberFormat="1" applyFont="1" applyBorder="1" applyAlignment="1">
      <alignment vertical="top"/>
      <protection/>
    </xf>
    <xf numFmtId="4" fontId="4" fillId="0" borderId="18" xfId="52" applyNumberFormat="1" applyFont="1" applyBorder="1">
      <alignment/>
      <protection/>
    </xf>
    <xf numFmtId="4" fontId="53" fillId="0" borderId="10" xfId="52" applyNumberFormat="1" applyFont="1" applyBorder="1">
      <alignment/>
      <protection/>
    </xf>
    <xf numFmtId="4" fontId="53" fillId="0" borderId="10" xfId="52" applyNumberFormat="1" applyFont="1" applyBorder="1" applyAlignment="1">
      <alignment horizontal="center"/>
      <protection/>
    </xf>
    <xf numFmtId="0" fontId="4" fillId="0" borderId="17" xfId="52" applyFont="1" applyBorder="1" applyAlignment="1">
      <alignment vertical="center"/>
      <protection/>
    </xf>
    <xf numFmtId="4" fontId="54" fillId="0" borderId="10" xfId="52" applyNumberFormat="1" applyFont="1" applyBorder="1" applyAlignment="1">
      <alignment vertical="center"/>
      <protection/>
    </xf>
    <xf numFmtId="0" fontId="9" fillId="0" borderId="20" xfId="52" applyFont="1" applyBorder="1" applyAlignment="1">
      <alignment vertical="top"/>
      <protection/>
    </xf>
    <xf numFmtId="4" fontId="5" fillId="0" borderId="20" xfId="52" applyNumberFormat="1" applyFont="1" applyBorder="1" applyAlignment="1">
      <alignment vertical="top"/>
      <protection/>
    </xf>
    <xf numFmtId="0" fontId="5" fillId="0" borderId="26" xfId="52" applyFont="1" applyBorder="1">
      <alignment/>
      <protection/>
    </xf>
    <xf numFmtId="4" fontId="5" fillId="0" borderId="26" xfId="52" applyNumberFormat="1" applyFont="1" applyBorder="1">
      <alignment/>
      <protection/>
    </xf>
    <xf numFmtId="0" fontId="14" fillId="0" borderId="27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35" borderId="19" xfId="52" applyFont="1" applyFill="1" applyBorder="1" applyAlignment="1">
      <alignment horizontal="center" vertical="center" wrapText="1"/>
      <protection/>
    </xf>
    <xf numFmtId="0" fontId="4" fillId="34" borderId="12" xfId="52" applyFont="1" applyFill="1" applyBorder="1" applyAlignment="1">
      <alignment vertical="center" wrapText="1"/>
      <protection/>
    </xf>
    <xf numFmtId="0" fontId="4" fillId="34" borderId="10" xfId="52" applyFont="1" applyFill="1" applyBorder="1" applyAlignment="1">
      <alignment vertical="center" wrapText="1"/>
      <protection/>
    </xf>
    <xf numFmtId="0" fontId="54" fillId="0" borderId="23" xfId="52" applyFont="1" applyBorder="1" applyAlignment="1">
      <alignment vertical="center" wrapText="1"/>
      <protection/>
    </xf>
    <xf numFmtId="0" fontId="54" fillId="0" borderId="22" xfId="52" applyFont="1" applyBorder="1" applyAlignment="1">
      <alignment vertical="center" wrapText="1"/>
      <protection/>
    </xf>
    <xf numFmtId="0" fontId="54" fillId="0" borderId="21" xfId="52" applyFont="1" applyBorder="1" applyAlignment="1">
      <alignment vertical="center" wrapText="1"/>
      <protection/>
    </xf>
    <xf numFmtId="0" fontId="5" fillId="33" borderId="28" xfId="51" applyFont="1" applyFill="1" applyBorder="1" applyAlignment="1">
      <alignment vertical="center" wrapText="1"/>
      <protection/>
    </xf>
    <xf numFmtId="0" fontId="5" fillId="33" borderId="19" xfId="51" applyFont="1" applyFill="1" applyBorder="1" applyAlignment="1">
      <alignment vertical="center" wrapText="1"/>
      <protection/>
    </xf>
    <xf numFmtId="0" fontId="5" fillId="33" borderId="12" xfId="51" applyFont="1" applyFill="1" applyBorder="1" applyAlignment="1">
      <alignment vertical="center" wrapText="1"/>
      <protection/>
    </xf>
    <xf numFmtId="0" fontId="5" fillId="33" borderId="10" xfId="51" applyFont="1" applyFill="1" applyBorder="1" applyAlignment="1">
      <alignment vertical="center" wrapText="1"/>
      <protection/>
    </xf>
    <xf numFmtId="0" fontId="5" fillId="0" borderId="12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4" fillId="0" borderId="12" xfId="52" applyFont="1" applyBorder="1" applyAlignment="1">
      <alignment wrapText="1"/>
      <protection/>
    </xf>
    <xf numFmtId="0" fontId="4" fillId="0" borderId="10" xfId="52" applyFont="1" applyBorder="1" applyAlignment="1">
      <alignment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33" borderId="29" xfId="51" applyFont="1" applyFill="1" applyBorder="1" applyAlignment="1">
      <alignment vertical="center" wrapText="1"/>
      <protection/>
    </xf>
    <xf numFmtId="0" fontId="5" fillId="33" borderId="30" xfId="51" applyFont="1" applyFill="1" applyBorder="1" applyAlignment="1">
      <alignment vertical="center" wrapText="1"/>
      <protection/>
    </xf>
    <xf numFmtId="0" fontId="5" fillId="33" borderId="31" xfId="51" applyFont="1" applyFill="1" applyBorder="1" applyAlignment="1">
      <alignment vertical="center" wrapText="1"/>
      <protection/>
    </xf>
    <xf numFmtId="0" fontId="5" fillId="33" borderId="32" xfId="51" applyFont="1" applyFill="1" applyBorder="1" applyAlignment="1">
      <alignment vertical="center" wrapText="1"/>
      <protection/>
    </xf>
    <xf numFmtId="0" fontId="5" fillId="33" borderId="33" xfId="51" applyFont="1" applyFill="1" applyBorder="1" applyAlignment="1">
      <alignment vertical="center" wrapText="1"/>
      <protection/>
    </xf>
    <xf numFmtId="0" fontId="10" fillId="33" borderId="32" xfId="51" applyFont="1" applyFill="1" applyBorder="1" applyAlignment="1">
      <alignment vertical="center" wrapText="1"/>
      <protection/>
    </xf>
    <xf numFmtId="0" fontId="10" fillId="33" borderId="33" xfId="51" applyFont="1" applyFill="1" applyBorder="1" applyAlignment="1">
      <alignment vertical="center" wrapText="1"/>
      <protection/>
    </xf>
    <xf numFmtId="0" fontId="10" fillId="33" borderId="12" xfId="51" applyFont="1" applyFill="1" applyBorder="1" applyAlignment="1">
      <alignment vertical="center" wrapText="1"/>
      <protection/>
    </xf>
    <xf numFmtId="0" fontId="5" fillId="0" borderId="32" xfId="52" applyFont="1" applyBorder="1" applyAlignment="1">
      <alignment wrapText="1"/>
      <protection/>
    </xf>
    <xf numFmtId="0" fontId="5" fillId="0" borderId="33" xfId="52" applyFont="1" applyBorder="1" applyAlignment="1">
      <alignment wrapText="1"/>
      <protection/>
    </xf>
    <xf numFmtId="0" fontId="5" fillId="33" borderId="34" xfId="51" applyFont="1" applyFill="1" applyBorder="1" applyAlignment="1">
      <alignment vertical="center" wrapText="1"/>
      <protection/>
    </xf>
    <xf numFmtId="0" fontId="5" fillId="33" borderId="35" xfId="51" applyFont="1" applyFill="1" applyBorder="1" applyAlignment="1">
      <alignment vertical="center" wrapText="1"/>
      <protection/>
    </xf>
    <xf numFmtId="0" fontId="10" fillId="33" borderId="36" xfId="51" applyFont="1" applyFill="1" applyBorder="1" applyAlignment="1">
      <alignment vertical="center" wrapText="1"/>
      <protection/>
    </xf>
    <xf numFmtId="0" fontId="10" fillId="33" borderId="25" xfId="51" applyFont="1" applyFill="1" applyBorder="1" applyAlignment="1">
      <alignment vertical="center" wrapText="1"/>
      <protection/>
    </xf>
    <xf numFmtId="0" fontId="10" fillId="33" borderId="28" xfId="51" applyFont="1" applyFill="1" applyBorder="1" applyAlignment="1">
      <alignment vertical="center" wrapText="1"/>
      <protection/>
    </xf>
    <xf numFmtId="0" fontId="10" fillId="33" borderId="19" xfId="51" applyFont="1" applyFill="1" applyBorder="1" applyAlignment="1">
      <alignment vertical="center" wrapText="1"/>
      <protection/>
    </xf>
    <xf numFmtId="0" fontId="10" fillId="33" borderId="10" xfId="51" applyFont="1" applyFill="1" applyBorder="1" applyAlignment="1">
      <alignment vertical="center" wrapText="1"/>
      <protection/>
    </xf>
    <xf numFmtId="0" fontId="4" fillId="0" borderId="23" xfId="52" applyFont="1" applyBorder="1" applyAlignment="1">
      <alignment vertical="center" wrapText="1"/>
      <protection/>
    </xf>
    <xf numFmtId="0" fontId="4" fillId="0" borderId="22" xfId="52" applyFont="1" applyBorder="1" applyAlignment="1">
      <alignment vertical="center" wrapText="1"/>
      <protection/>
    </xf>
    <xf numFmtId="0" fontId="4" fillId="0" borderId="21" xfId="52" applyFont="1" applyBorder="1" applyAlignment="1">
      <alignment vertical="center" wrapText="1"/>
      <protection/>
    </xf>
    <xf numFmtId="0" fontId="5" fillId="0" borderId="17" xfId="52" applyFont="1" applyBorder="1" applyAlignment="1">
      <alignment horizontal="center" vertical="top" wrapText="1"/>
      <protection/>
    </xf>
    <xf numFmtId="0" fontId="5" fillId="0" borderId="16" xfId="52" applyFont="1" applyBorder="1" applyAlignment="1">
      <alignment horizontal="center" vertical="top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33" borderId="37" xfId="51" applyFont="1" applyFill="1" applyBorder="1" applyAlignment="1">
      <alignment vertical="center" wrapText="1"/>
      <protection/>
    </xf>
    <xf numFmtId="0" fontId="17" fillId="0" borderId="38" xfId="0" applyFont="1" applyBorder="1" applyAlignment="1">
      <alignment/>
    </xf>
    <xf numFmtId="0" fontId="17" fillId="0" borderId="28" xfId="0" applyFont="1" applyBorder="1" applyAlignment="1">
      <alignment/>
    </xf>
    <xf numFmtId="0" fontId="5" fillId="33" borderId="39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left" vertical="top" wrapText="1"/>
      <protection/>
    </xf>
    <xf numFmtId="0" fontId="5" fillId="33" borderId="41" xfId="51" applyFont="1" applyFill="1" applyBorder="1" applyAlignment="1">
      <alignment horizontal="left" vertical="top" wrapText="1"/>
      <protection/>
    </xf>
    <xf numFmtId="0" fontId="5" fillId="33" borderId="42" xfId="51" applyFont="1" applyFill="1" applyBorder="1" applyAlignment="1">
      <alignment horizontal="left" vertical="top" wrapText="1"/>
      <protection/>
    </xf>
    <xf numFmtId="0" fontId="5" fillId="33" borderId="0" xfId="51" applyFont="1" applyFill="1" applyBorder="1" applyAlignment="1">
      <alignment horizontal="left" vertical="top" wrapText="1"/>
      <protection/>
    </xf>
    <xf numFmtId="0" fontId="5" fillId="33" borderId="43" xfId="51" applyFont="1" applyFill="1" applyBorder="1" applyAlignment="1">
      <alignment horizontal="left" vertical="top" wrapText="1"/>
      <protection/>
    </xf>
    <xf numFmtId="0" fontId="5" fillId="33" borderId="37" xfId="51" applyFont="1" applyFill="1" applyBorder="1" applyAlignment="1">
      <alignment horizontal="left" vertical="top" wrapText="1"/>
      <protection/>
    </xf>
    <xf numFmtId="0" fontId="5" fillId="33" borderId="3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0" borderId="32" xfId="52" applyFont="1" applyBorder="1" applyAlignment="1">
      <alignment vertical="top" wrapText="1"/>
      <protection/>
    </xf>
    <xf numFmtId="0" fontId="5" fillId="0" borderId="33" xfId="52" applyFont="1" applyBorder="1" applyAlignment="1">
      <alignment vertical="top" wrapText="1"/>
      <protection/>
    </xf>
    <xf numFmtId="0" fontId="5" fillId="0" borderId="12" xfId="52" applyFont="1" applyBorder="1" applyAlignment="1">
      <alignment vertical="top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44" xfId="52" applyFont="1" applyBorder="1" applyAlignment="1">
      <alignment horizontal="center" vertical="center" wrapText="1"/>
      <protection/>
    </xf>
    <xf numFmtId="0" fontId="5" fillId="0" borderId="45" xfId="52" applyFont="1" applyBorder="1" applyAlignment="1">
      <alignment horizontal="center" vertical="center"/>
      <protection/>
    </xf>
    <xf numFmtId="0" fontId="5" fillId="0" borderId="43" xfId="52" applyFont="1" applyBorder="1" applyAlignment="1">
      <alignment horizontal="center" vertic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33" borderId="46" xfId="51" applyFont="1" applyFill="1" applyBorder="1" applyAlignment="1">
      <alignment horizontal="left" vertical="center" wrapText="1"/>
      <protection/>
    </xf>
    <xf numFmtId="0" fontId="5" fillId="33" borderId="26" xfId="51" applyFont="1" applyFill="1" applyBorder="1" applyAlignment="1">
      <alignment horizontal="left" vertical="center" wrapText="1"/>
      <protection/>
    </xf>
    <xf numFmtId="0" fontId="5" fillId="33" borderId="45" xfId="51" applyFont="1" applyFill="1" applyBorder="1" applyAlignment="1">
      <alignment horizontal="left" vertical="center" wrapText="1"/>
      <protection/>
    </xf>
    <xf numFmtId="0" fontId="5" fillId="33" borderId="37" xfId="51" applyFont="1" applyFill="1" applyBorder="1" applyAlignment="1">
      <alignment horizontal="left" vertical="center" wrapText="1"/>
      <protection/>
    </xf>
    <xf numFmtId="0" fontId="5" fillId="33" borderId="38" xfId="51" applyFont="1" applyFill="1" applyBorder="1" applyAlignment="1">
      <alignment horizontal="left" vertical="center" wrapText="1"/>
      <protection/>
    </xf>
    <xf numFmtId="0" fontId="5" fillId="33" borderId="28" xfId="51" applyFont="1" applyFill="1" applyBorder="1" applyAlignment="1">
      <alignment horizontal="left" vertical="center" wrapText="1"/>
      <protection/>
    </xf>
    <xf numFmtId="0" fontId="5" fillId="0" borderId="21" xfId="52" applyFont="1" applyBorder="1" applyAlignment="1">
      <alignment vertical="center" wrapText="1"/>
      <protection/>
    </xf>
    <xf numFmtId="0" fontId="5" fillId="0" borderId="20" xfId="52" applyFont="1" applyBorder="1" applyAlignment="1">
      <alignment vertical="center" wrapText="1"/>
      <protection/>
    </xf>
    <xf numFmtId="0" fontId="5" fillId="33" borderId="39" xfId="51" applyFont="1" applyFill="1" applyBorder="1" applyAlignment="1">
      <alignment horizontal="left" vertical="center" wrapText="1"/>
      <protection/>
    </xf>
    <xf numFmtId="0" fontId="5" fillId="33" borderId="40" xfId="51" applyFont="1" applyFill="1" applyBorder="1" applyAlignment="1">
      <alignment horizontal="left" vertical="center" wrapText="1"/>
      <protection/>
    </xf>
    <xf numFmtId="0" fontId="5" fillId="33" borderId="41" xfId="51" applyFont="1" applyFill="1" applyBorder="1" applyAlignment="1">
      <alignment horizontal="left" vertical="center" wrapText="1"/>
      <protection/>
    </xf>
    <xf numFmtId="0" fontId="4" fillId="0" borderId="40" xfId="52" applyFont="1" applyBorder="1" applyAlignment="1">
      <alignment vertical="center" wrapText="1"/>
      <protection/>
    </xf>
    <xf numFmtId="0" fontId="4" fillId="0" borderId="41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43" xfId="52" applyFont="1" applyBorder="1" applyAlignment="1">
      <alignment vertical="center" wrapText="1"/>
      <protection/>
    </xf>
    <xf numFmtId="0" fontId="4" fillId="0" borderId="38" xfId="52" applyFont="1" applyBorder="1" applyAlignment="1">
      <alignment vertical="center" wrapText="1"/>
      <protection/>
    </xf>
    <xf numFmtId="0" fontId="4" fillId="0" borderId="28" xfId="52" applyFont="1" applyBorder="1" applyAlignment="1">
      <alignment vertical="center" wrapText="1"/>
      <protection/>
    </xf>
    <xf numFmtId="0" fontId="5" fillId="0" borderId="41" xfId="52" applyFont="1" applyBorder="1" applyAlignment="1">
      <alignment vertical="top" wrapText="1"/>
      <protection/>
    </xf>
    <xf numFmtId="0" fontId="2" fillId="0" borderId="43" xfId="52" applyFont="1" applyBorder="1" applyAlignment="1">
      <alignment/>
      <protection/>
    </xf>
    <xf numFmtId="0" fontId="2" fillId="0" borderId="28" xfId="52" applyFont="1" applyBorder="1" applyAlignment="1">
      <alignment/>
      <protection/>
    </xf>
    <xf numFmtId="0" fontId="5" fillId="0" borderId="47" xfId="52" applyFont="1" applyBorder="1" applyAlignment="1">
      <alignment horizontal="center" vertical="center" wrapText="1"/>
      <protection/>
    </xf>
    <xf numFmtId="0" fontId="2" fillId="0" borderId="48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5" fillId="0" borderId="21" xfId="52" applyFont="1" applyBorder="1" applyAlignment="1">
      <alignment wrapText="1"/>
      <protection/>
    </xf>
    <xf numFmtId="0" fontId="5" fillId="0" borderId="20" xfId="52" applyFont="1" applyBorder="1" applyAlignment="1">
      <alignment wrapText="1"/>
      <protection/>
    </xf>
    <xf numFmtId="0" fontId="6" fillId="34" borderId="28" xfId="52" applyFont="1" applyFill="1" applyBorder="1" applyAlignment="1">
      <alignment vertical="center" wrapText="1"/>
      <protection/>
    </xf>
    <xf numFmtId="0" fontId="6" fillId="34" borderId="19" xfId="52" applyFont="1" applyFill="1" applyBorder="1" applyAlignment="1">
      <alignment vertical="center" wrapText="1"/>
      <protection/>
    </xf>
    <xf numFmtId="2" fontId="4" fillId="0" borderId="42" xfId="52" applyNumberFormat="1" applyFont="1" applyBorder="1" applyAlignment="1">
      <alignment horizontal="center" vertical="center" wrapText="1"/>
      <protection/>
    </xf>
    <xf numFmtId="2" fontId="4" fillId="0" borderId="0" xfId="52" applyNumberFormat="1" applyFont="1" applyBorder="1" applyAlignment="1">
      <alignment horizontal="center" vertical="center" wrapText="1"/>
      <protection/>
    </xf>
    <xf numFmtId="2" fontId="4" fillId="0" borderId="43" xfId="52" applyNumberFormat="1" applyFont="1" applyBorder="1" applyAlignment="1">
      <alignment horizontal="center" vertical="center" wrapText="1"/>
      <protection/>
    </xf>
    <xf numFmtId="2" fontId="4" fillId="0" borderId="37" xfId="52" applyNumberFormat="1" applyFont="1" applyBorder="1" applyAlignment="1">
      <alignment horizontal="center" vertical="center" wrapText="1"/>
      <protection/>
    </xf>
    <xf numFmtId="2" fontId="4" fillId="0" borderId="38" xfId="52" applyNumberFormat="1" applyFont="1" applyBorder="1" applyAlignment="1">
      <alignment horizontal="center" vertical="center" wrapText="1"/>
      <protection/>
    </xf>
    <xf numFmtId="2" fontId="4" fillId="0" borderId="28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43" xfId="52" applyFont="1" applyBorder="1" applyAlignment="1">
      <alignment vertical="top" wrapText="1"/>
      <protection/>
    </xf>
    <xf numFmtId="0" fontId="4" fillId="0" borderId="38" xfId="52" applyFont="1" applyBorder="1" applyAlignment="1">
      <alignment vertical="top" wrapText="1"/>
      <protection/>
    </xf>
    <xf numFmtId="0" fontId="4" fillId="0" borderId="28" xfId="52" applyFont="1" applyBorder="1" applyAlignment="1">
      <alignment vertical="top" wrapText="1"/>
      <protection/>
    </xf>
    <xf numFmtId="0" fontId="4" fillId="0" borderId="39" xfId="52" applyFont="1" applyBorder="1" applyAlignment="1">
      <alignment vertical="center" wrapText="1"/>
      <protection/>
    </xf>
    <xf numFmtId="0" fontId="4" fillId="0" borderId="42" xfId="52" applyFont="1" applyBorder="1" applyAlignment="1">
      <alignment vertical="center" wrapText="1"/>
      <protection/>
    </xf>
    <xf numFmtId="0" fontId="4" fillId="0" borderId="37" xfId="52" applyFont="1" applyBorder="1" applyAlignment="1">
      <alignment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10" fillId="0" borderId="41" xfId="52" applyFont="1" applyBorder="1" applyAlignment="1">
      <alignment vertical="top" wrapText="1"/>
      <protection/>
    </xf>
    <xf numFmtId="0" fontId="3" fillId="0" borderId="43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52" fillId="0" borderId="42" xfId="52" applyFont="1" applyBorder="1" applyAlignment="1">
      <alignment vertical="center" wrapText="1"/>
      <protection/>
    </xf>
    <xf numFmtId="0" fontId="52" fillId="0" borderId="0" xfId="52" applyFont="1" applyBorder="1" applyAlignment="1">
      <alignment vertical="center" wrapText="1"/>
      <protection/>
    </xf>
    <xf numFmtId="0" fontId="52" fillId="0" borderId="43" xfId="52" applyFont="1" applyBorder="1" applyAlignment="1">
      <alignment vertical="center" wrapText="1"/>
      <protection/>
    </xf>
    <xf numFmtId="0" fontId="52" fillId="0" borderId="37" xfId="52" applyFont="1" applyBorder="1" applyAlignment="1">
      <alignment vertical="center" wrapText="1"/>
      <protection/>
    </xf>
    <xf numFmtId="0" fontId="52" fillId="0" borderId="38" xfId="52" applyFont="1" applyBorder="1" applyAlignment="1">
      <alignment vertical="center" wrapText="1"/>
      <protection/>
    </xf>
    <xf numFmtId="0" fontId="52" fillId="0" borderId="28" xfId="52" applyFont="1" applyBorder="1" applyAlignment="1">
      <alignment vertical="center" wrapText="1"/>
      <protection/>
    </xf>
    <xf numFmtId="0" fontId="10" fillId="0" borderId="41" xfId="52" applyFont="1" applyBorder="1" applyAlignment="1">
      <alignment horizontal="center" vertical="top" wrapText="1"/>
      <protection/>
    </xf>
    <xf numFmtId="0" fontId="3" fillId="0" borderId="28" xfId="52" applyFont="1" applyBorder="1" applyAlignment="1">
      <alignment horizontal="center"/>
      <protection/>
    </xf>
    <xf numFmtId="0" fontId="4" fillId="0" borderId="39" xfId="52" applyFont="1" applyBorder="1" applyAlignment="1">
      <alignment horizontal="left" vertical="center" wrapText="1"/>
      <protection/>
    </xf>
    <xf numFmtId="0" fontId="4" fillId="0" borderId="40" xfId="52" applyFont="1" applyBorder="1" applyAlignment="1">
      <alignment horizontal="left" vertical="center" wrapText="1"/>
      <protection/>
    </xf>
    <xf numFmtId="0" fontId="4" fillId="0" borderId="41" xfId="52" applyFont="1" applyBorder="1" applyAlignment="1">
      <alignment horizontal="left" vertical="center" wrapText="1"/>
      <protection/>
    </xf>
    <xf numFmtId="0" fontId="4" fillId="0" borderId="42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43" xfId="52" applyFont="1" applyBorder="1" applyAlignment="1">
      <alignment horizontal="left" vertical="center" wrapText="1"/>
      <protection/>
    </xf>
    <xf numFmtId="0" fontId="4" fillId="0" borderId="37" xfId="52" applyFont="1" applyBorder="1" applyAlignment="1">
      <alignment horizontal="left" vertical="center" wrapText="1"/>
      <protection/>
    </xf>
    <xf numFmtId="0" fontId="4" fillId="0" borderId="38" xfId="52" applyFont="1" applyBorder="1" applyAlignment="1">
      <alignment horizontal="left" vertical="center" wrapText="1"/>
      <protection/>
    </xf>
    <xf numFmtId="0" fontId="4" fillId="0" borderId="28" xfId="52" applyFont="1" applyBorder="1" applyAlignment="1">
      <alignment horizontal="left" vertical="center" wrapText="1"/>
      <protection/>
    </xf>
    <xf numFmtId="0" fontId="5" fillId="0" borderId="21" xfId="52" applyFont="1" applyBorder="1" applyAlignment="1">
      <alignment vertical="top" wrapText="1"/>
      <protection/>
    </xf>
    <xf numFmtId="0" fontId="5" fillId="0" borderId="20" xfId="52" applyFont="1" applyBorder="1" applyAlignment="1">
      <alignment vertical="top" wrapText="1"/>
      <protection/>
    </xf>
    <xf numFmtId="0" fontId="54" fillId="0" borderId="12" xfId="52" applyFont="1" applyBorder="1" applyAlignment="1">
      <alignment vertical="center" wrapText="1"/>
      <protection/>
    </xf>
    <xf numFmtId="0" fontId="54" fillId="0" borderId="10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52" fillId="0" borderId="39" xfId="52" applyFont="1" applyBorder="1" applyAlignment="1">
      <alignment vertical="center" wrapText="1"/>
      <protection/>
    </xf>
    <xf numFmtId="0" fontId="52" fillId="0" borderId="40" xfId="52" applyFont="1" applyBorder="1" applyAlignment="1">
      <alignment vertical="center" wrapText="1"/>
      <protection/>
    </xf>
    <xf numFmtId="0" fontId="52" fillId="0" borderId="41" xfId="52" applyFont="1" applyBorder="1" applyAlignment="1">
      <alignment vertical="center" wrapText="1"/>
      <protection/>
    </xf>
    <xf numFmtId="0" fontId="4" fillId="0" borderId="40" xfId="52" applyFont="1" applyBorder="1" applyAlignment="1">
      <alignment vertical="top" wrapText="1"/>
      <protection/>
    </xf>
    <xf numFmtId="0" fontId="4" fillId="0" borderId="41" xfId="52" applyFont="1" applyBorder="1" applyAlignment="1">
      <alignment vertical="top" wrapText="1"/>
      <protection/>
    </xf>
    <xf numFmtId="0" fontId="14" fillId="0" borderId="27" xfId="52" applyFont="1" applyBorder="1" applyAlignment="1">
      <alignment horizontal="center"/>
      <protection/>
    </xf>
    <xf numFmtId="0" fontId="5" fillId="33" borderId="42" xfId="51" applyFont="1" applyFill="1" applyBorder="1" applyAlignment="1">
      <alignment horizontal="left" vertical="center" wrapText="1"/>
      <protection/>
    </xf>
    <xf numFmtId="0" fontId="5" fillId="33" borderId="0" xfId="51" applyFont="1" applyFill="1" applyBorder="1" applyAlignment="1">
      <alignment horizontal="left" vertical="center" wrapText="1"/>
      <protection/>
    </xf>
    <xf numFmtId="0" fontId="5" fillId="33" borderId="43" xfId="51" applyFont="1" applyFill="1" applyBorder="1" applyAlignment="1">
      <alignment horizontal="left" vertical="center" wrapText="1"/>
      <protection/>
    </xf>
    <xf numFmtId="0" fontId="5" fillId="0" borderId="46" xfId="52" applyFont="1" applyBorder="1" applyAlignment="1">
      <alignment horizontal="left" vertical="center" wrapText="1"/>
      <protection/>
    </xf>
    <xf numFmtId="0" fontId="5" fillId="0" borderId="26" xfId="52" applyFont="1" applyBorder="1" applyAlignment="1">
      <alignment horizontal="left" vertical="center" wrapText="1"/>
      <protection/>
    </xf>
    <xf numFmtId="0" fontId="5" fillId="0" borderId="45" xfId="52" applyFont="1" applyBorder="1" applyAlignment="1">
      <alignment horizontal="left" vertical="center" wrapText="1"/>
      <protection/>
    </xf>
    <xf numFmtId="0" fontId="5" fillId="0" borderId="42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43" xfId="52" applyFont="1" applyBorder="1" applyAlignment="1">
      <alignment horizontal="left" vertical="center" wrapText="1"/>
      <protection/>
    </xf>
    <xf numFmtId="0" fontId="5" fillId="0" borderId="37" xfId="52" applyFont="1" applyBorder="1" applyAlignment="1">
      <alignment horizontal="left" vertical="center" wrapText="1"/>
      <protection/>
    </xf>
    <xf numFmtId="0" fontId="5" fillId="0" borderId="38" xfId="52" applyFont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left" vertical="center" wrapText="1"/>
      <protection/>
    </xf>
    <xf numFmtId="0" fontId="5" fillId="0" borderId="39" xfId="52" applyFont="1" applyBorder="1" applyAlignment="1">
      <alignment horizontal="center" vertical="center" wrapText="1"/>
      <protection/>
    </xf>
    <xf numFmtId="0" fontId="5" fillId="0" borderId="40" xfId="52" applyFont="1" applyBorder="1" applyAlignment="1">
      <alignment horizontal="center" vertical="center" wrapText="1"/>
      <protection/>
    </xf>
    <xf numFmtId="0" fontId="5" fillId="0" borderId="41" xfId="52" applyFont="1" applyBorder="1" applyAlignment="1">
      <alignment horizontal="center" vertical="center" wrapText="1"/>
      <protection/>
    </xf>
    <xf numFmtId="0" fontId="5" fillId="0" borderId="37" xfId="52" applyFont="1" applyBorder="1" applyAlignment="1">
      <alignment horizontal="center" vertical="center" wrapText="1"/>
      <protection/>
    </xf>
    <xf numFmtId="0" fontId="5" fillId="0" borderId="38" xfId="52" applyFont="1" applyBorder="1" applyAlignment="1">
      <alignment horizontal="center" vertical="center" wrapText="1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/>
      <protection/>
    </xf>
    <xf numFmtId="0" fontId="5" fillId="0" borderId="49" xfId="52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4" fillId="0" borderId="40" xfId="52" applyFont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43" xfId="52" applyFont="1" applyBorder="1" applyAlignment="1">
      <alignment horizontal="center" vertical="center" wrapText="1"/>
      <protection/>
    </xf>
    <xf numFmtId="0" fontId="5" fillId="0" borderId="46" xfId="52" applyFont="1" applyBorder="1" applyAlignment="1">
      <alignment horizontal="left" vertical="top" wrapText="1"/>
      <protection/>
    </xf>
    <xf numFmtId="0" fontId="5" fillId="0" borderId="26" xfId="52" applyFont="1" applyBorder="1" applyAlignment="1">
      <alignment horizontal="left" vertical="top" wrapText="1"/>
      <protection/>
    </xf>
    <xf numFmtId="0" fontId="5" fillId="0" borderId="45" xfId="52" applyFont="1" applyBorder="1" applyAlignment="1">
      <alignment horizontal="left" vertical="top" wrapText="1"/>
      <protection/>
    </xf>
    <xf numFmtId="0" fontId="5" fillId="0" borderId="42" xfId="52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left" vertical="top" wrapText="1"/>
      <protection/>
    </xf>
    <xf numFmtId="0" fontId="5" fillId="0" borderId="43" xfId="52" applyFont="1" applyBorder="1" applyAlignment="1">
      <alignment horizontal="left" vertical="top" wrapText="1"/>
      <protection/>
    </xf>
    <xf numFmtId="0" fontId="5" fillId="0" borderId="50" xfId="52" applyFont="1" applyBorder="1" applyAlignment="1">
      <alignment vertical="center" wrapText="1"/>
      <protection/>
    </xf>
    <xf numFmtId="0" fontId="2" fillId="0" borderId="51" xfId="52" applyFont="1" applyBorder="1" applyAlignment="1">
      <alignment vertical="center"/>
      <protection/>
    </xf>
    <xf numFmtId="0" fontId="2" fillId="0" borderId="52" xfId="52" applyFont="1" applyBorder="1" applyAlignment="1">
      <alignment vertical="center"/>
      <protection/>
    </xf>
    <xf numFmtId="2" fontId="4" fillId="0" borderId="46" xfId="52" applyNumberFormat="1" applyFont="1" applyBorder="1" applyAlignment="1">
      <alignment horizontal="center" vertical="center" wrapText="1"/>
      <protection/>
    </xf>
    <xf numFmtId="2" fontId="4" fillId="0" borderId="26" xfId="52" applyNumberFormat="1" applyFont="1" applyBorder="1" applyAlignment="1">
      <alignment horizontal="center" vertical="center" wrapText="1"/>
      <protection/>
    </xf>
    <xf numFmtId="2" fontId="4" fillId="0" borderId="45" xfId="52" applyNumberFormat="1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vertical="center" wrapText="1"/>
      <protection/>
    </xf>
    <xf numFmtId="0" fontId="5" fillId="0" borderId="33" xfId="52" applyFont="1" applyBorder="1" applyAlignment="1">
      <alignment vertical="center" wrapText="1"/>
      <protection/>
    </xf>
    <xf numFmtId="4" fontId="5" fillId="0" borderId="20" xfId="52" applyNumberFormat="1" applyFont="1" applyBorder="1" applyAlignment="1">
      <alignment vertical="center"/>
      <protection/>
    </xf>
    <xf numFmtId="4" fontId="5" fillId="0" borderId="20" xfId="52" applyNumberFormat="1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5" fillId="0" borderId="53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34" xfId="52" applyFont="1" applyBorder="1" applyAlignment="1">
      <alignment horizontal="center" vertical="center" wrapText="1"/>
      <protection/>
    </xf>
    <xf numFmtId="0" fontId="14" fillId="0" borderId="27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Wieloletni Plan Finansowy Orzesze BEM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CM">
      <a:dk1>
        <a:srgbClr val="383431"/>
      </a:dk1>
      <a:lt1>
        <a:sysClr val="window" lastClr="FFFFFF"/>
      </a:lt1>
      <a:dk2>
        <a:srgbClr val="383431"/>
      </a:dk2>
      <a:lt2>
        <a:srgbClr val="DEDEDD"/>
      </a:lt2>
      <a:accent1>
        <a:srgbClr val="EF9B11"/>
      </a:accent1>
      <a:accent2>
        <a:srgbClr val="FACF00"/>
      </a:accent2>
      <a:accent3>
        <a:srgbClr val="383431"/>
      </a:accent3>
      <a:accent4>
        <a:srgbClr val="605D5C"/>
      </a:accent4>
      <a:accent5>
        <a:srgbClr val="DEDEDD"/>
      </a:accent5>
      <a:accent6>
        <a:srgbClr val="FACF00"/>
      </a:accent6>
      <a:hlink>
        <a:srgbClr val="EF9B11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zoomScalePageLayoutView="0" workbookViewId="0" topLeftCell="A237">
      <selection activeCell="A245" sqref="A245:D245"/>
    </sheetView>
  </sheetViews>
  <sheetFormatPr defaultColWidth="8" defaultRowHeight="14.25"/>
  <cols>
    <col min="1" max="1" width="3.8984375" style="26" customWidth="1"/>
    <col min="2" max="2" width="17.59765625" style="1" customWidth="1"/>
    <col min="3" max="3" width="11.69921875" style="1" customWidth="1"/>
    <col min="4" max="4" width="8.69921875" style="1" customWidth="1"/>
    <col min="5" max="5" width="18.59765625" style="1" customWidth="1"/>
    <col min="6" max="6" width="11.69921875" style="1" customWidth="1"/>
    <col min="7" max="7" width="11.59765625" style="1" hidden="1" customWidth="1"/>
    <col min="8" max="8" width="10.8984375" style="1" hidden="1" customWidth="1"/>
    <col min="9" max="10" width="10.69921875" style="1" customWidth="1"/>
    <col min="11" max="11" width="11.19921875" style="1" customWidth="1"/>
    <col min="12" max="13" width="11.59765625" style="1" bestFit="1" customWidth="1"/>
    <col min="14" max="14" width="10.69921875" style="2" customWidth="1"/>
    <col min="15" max="15" width="10.8984375" style="1" customWidth="1"/>
    <col min="16" max="16384" width="8" style="1" customWidth="1"/>
  </cols>
  <sheetData>
    <row r="1" spans="1:14" ht="13.5" customHeight="1" hidden="1">
      <c r="A1" s="47"/>
      <c r="F1" s="2">
        <f aca="true" t="shared" si="0" ref="F1:N1">F5-F6-F7</f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2">
        <f t="shared" si="0"/>
        <v>0</v>
      </c>
      <c r="K1" s="2">
        <f t="shared" si="0"/>
        <v>0</v>
      </c>
      <c r="L1" s="2">
        <f t="shared" si="0"/>
        <v>0</v>
      </c>
      <c r="M1" s="2">
        <f t="shared" si="0"/>
        <v>0</v>
      </c>
      <c r="N1" s="2">
        <f t="shared" si="0"/>
        <v>0</v>
      </c>
    </row>
    <row r="2" spans="1:15" s="20" customFormat="1" ht="37.5" customHeight="1">
      <c r="A2" s="303" t="s">
        <v>152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" ht="26.25" customHeight="1">
      <c r="A3" s="117" t="s">
        <v>6</v>
      </c>
      <c r="B3" s="118" t="s">
        <v>7</v>
      </c>
      <c r="C3" s="118" t="s">
        <v>199</v>
      </c>
      <c r="D3" s="118" t="s">
        <v>3</v>
      </c>
      <c r="E3" s="118" t="s">
        <v>9</v>
      </c>
      <c r="F3" s="118"/>
      <c r="G3" s="117"/>
      <c r="H3" s="117"/>
      <c r="I3" s="117"/>
      <c r="J3" s="117"/>
      <c r="K3" s="117"/>
      <c r="L3" s="117"/>
      <c r="M3" s="117"/>
      <c r="N3" s="117"/>
      <c r="O3" s="118" t="s">
        <v>4</v>
      </c>
    </row>
    <row r="4" spans="1:15" ht="24.75" customHeight="1">
      <c r="A4" s="117"/>
      <c r="B4" s="118"/>
      <c r="C4" s="118"/>
      <c r="D4" s="118"/>
      <c r="E4" s="98" t="s">
        <v>0</v>
      </c>
      <c r="F4" s="98" t="s">
        <v>10</v>
      </c>
      <c r="G4" s="97">
        <v>2013</v>
      </c>
      <c r="H4" s="97">
        <v>2014</v>
      </c>
      <c r="I4" s="97">
        <v>2015</v>
      </c>
      <c r="J4" s="97">
        <v>2016</v>
      </c>
      <c r="K4" s="98">
        <v>2017</v>
      </c>
      <c r="L4" s="97">
        <v>2018</v>
      </c>
      <c r="M4" s="97">
        <v>2019</v>
      </c>
      <c r="N4" s="99">
        <v>2020</v>
      </c>
      <c r="O4" s="118"/>
    </row>
    <row r="5" spans="1:15" s="20" customFormat="1" ht="26.25" customHeight="1">
      <c r="A5" s="119" t="s">
        <v>11</v>
      </c>
      <c r="B5" s="119"/>
      <c r="C5" s="119"/>
      <c r="D5" s="119"/>
      <c r="E5" s="95" t="s">
        <v>5</v>
      </c>
      <c r="F5" s="96">
        <f aca="true" t="shared" si="1" ref="F5:O7">F16+F139</f>
        <v>64996258.8</v>
      </c>
      <c r="G5" s="96">
        <f t="shared" si="1"/>
        <v>0</v>
      </c>
      <c r="H5" s="96">
        <f t="shared" si="1"/>
        <v>3000</v>
      </c>
      <c r="I5" s="96">
        <f t="shared" si="1"/>
        <v>5151292.5</v>
      </c>
      <c r="J5" s="96">
        <f t="shared" si="1"/>
        <v>11003703.8</v>
      </c>
      <c r="K5" s="96">
        <f t="shared" si="1"/>
        <v>10461500</v>
      </c>
      <c r="L5" s="96">
        <f t="shared" si="1"/>
        <v>12571500</v>
      </c>
      <c r="M5" s="96">
        <f t="shared" si="1"/>
        <v>12071500</v>
      </c>
      <c r="N5" s="96">
        <f t="shared" si="1"/>
        <v>10000000</v>
      </c>
      <c r="O5" s="96">
        <f t="shared" si="1"/>
        <v>59489900</v>
      </c>
    </row>
    <row r="6" spans="1:15" ht="15" customHeight="1">
      <c r="A6" s="27"/>
      <c r="B6" s="24" t="s">
        <v>5</v>
      </c>
      <c r="C6" s="6" t="s">
        <v>5</v>
      </c>
      <c r="D6" s="6" t="s">
        <v>5</v>
      </c>
      <c r="E6" s="5" t="s">
        <v>12</v>
      </c>
      <c r="F6" s="7">
        <f t="shared" si="1"/>
        <v>4776683.8</v>
      </c>
      <c r="G6" s="7">
        <f t="shared" si="1"/>
        <v>0</v>
      </c>
      <c r="H6" s="7">
        <f t="shared" si="1"/>
        <v>0</v>
      </c>
      <c r="I6" s="7">
        <f t="shared" si="1"/>
        <v>1621292.5</v>
      </c>
      <c r="J6" s="7">
        <f t="shared" si="1"/>
        <v>413703.8</v>
      </c>
      <c r="K6" s="7">
        <f t="shared" si="1"/>
        <v>71500</v>
      </c>
      <c r="L6" s="7">
        <f t="shared" si="1"/>
        <v>71500</v>
      </c>
      <c r="M6" s="7">
        <f t="shared" si="1"/>
        <v>71500</v>
      </c>
      <c r="N6" s="7">
        <f t="shared" si="1"/>
        <v>0</v>
      </c>
      <c r="O6" s="6" t="s">
        <v>5</v>
      </c>
    </row>
    <row r="7" spans="1:15" ht="14.25" customHeight="1">
      <c r="A7" s="28"/>
      <c r="B7" s="24" t="s">
        <v>5</v>
      </c>
      <c r="C7" s="6" t="s">
        <v>5</v>
      </c>
      <c r="D7" s="6" t="s">
        <v>5</v>
      </c>
      <c r="E7" s="5" t="s">
        <v>13</v>
      </c>
      <c r="F7" s="7">
        <f t="shared" si="1"/>
        <v>60219575</v>
      </c>
      <c r="G7" s="7">
        <f t="shared" si="1"/>
        <v>0</v>
      </c>
      <c r="H7" s="7">
        <f t="shared" si="1"/>
        <v>3000</v>
      </c>
      <c r="I7" s="7">
        <f t="shared" si="1"/>
        <v>3530000</v>
      </c>
      <c r="J7" s="7">
        <f t="shared" si="1"/>
        <v>10590000</v>
      </c>
      <c r="K7" s="7">
        <f t="shared" si="1"/>
        <v>10390000</v>
      </c>
      <c r="L7" s="7">
        <f t="shared" si="1"/>
        <v>12500000</v>
      </c>
      <c r="M7" s="7">
        <f t="shared" si="1"/>
        <v>12000000</v>
      </c>
      <c r="N7" s="7">
        <f t="shared" si="1"/>
        <v>10000000</v>
      </c>
      <c r="O7" s="6" t="s">
        <v>5</v>
      </c>
    </row>
    <row r="8" spans="1:15" s="10" customFormat="1" ht="12.75" hidden="1">
      <c r="A8" s="29"/>
      <c r="B8" s="48" t="s">
        <v>5</v>
      </c>
      <c r="C8" s="49" t="s">
        <v>5</v>
      </c>
      <c r="D8" s="49" t="s">
        <v>5</v>
      </c>
      <c r="E8" s="8" t="s">
        <v>14</v>
      </c>
      <c r="F8" s="9">
        <f>F5-F9-F10-F11-F12-F13-F15</f>
        <v>-3.725290298461914E-09</v>
      </c>
      <c r="G8" s="9">
        <f aca="true" t="shared" si="2" ref="G8:N8">G5-G9-G10-G11-G12-G13-G15</f>
        <v>0</v>
      </c>
      <c r="H8" s="9">
        <f t="shared" si="2"/>
        <v>0</v>
      </c>
      <c r="I8" s="9">
        <f t="shared" si="2"/>
        <v>0</v>
      </c>
      <c r="J8" s="9">
        <f t="shared" si="2"/>
        <v>9.313225746154785E-10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6" t="s">
        <v>5</v>
      </c>
    </row>
    <row r="9" spans="1:15" ht="12.75" hidden="1">
      <c r="A9" s="28"/>
      <c r="B9" s="24" t="s">
        <v>5</v>
      </c>
      <c r="C9" s="6" t="s">
        <v>5</v>
      </c>
      <c r="D9" s="6" t="s">
        <v>5</v>
      </c>
      <c r="E9" s="11" t="s">
        <v>15</v>
      </c>
      <c r="F9" s="7">
        <f>F23+F31+F39+F47+F111+F119+F127+F135+F55+F63+F71+F79+F87+F95+F103</f>
        <v>25268200</v>
      </c>
      <c r="G9" s="7">
        <f aca="true" t="shared" si="3" ref="G9:N9">G23+G31+G39+G47+G111+G119+G127+G135+G55+G63+G71+G79+G87+G95+G103</f>
        <v>0</v>
      </c>
      <c r="H9" s="7">
        <f t="shared" si="3"/>
        <v>0</v>
      </c>
      <c r="I9" s="7">
        <f t="shared" si="3"/>
        <v>28200</v>
      </c>
      <c r="J9" s="7">
        <f t="shared" si="3"/>
        <v>5120000</v>
      </c>
      <c r="K9" s="7">
        <f t="shared" si="3"/>
        <v>5120000</v>
      </c>
      <c r="L9" s="7">
        <f t="shared" si="3"/>
        <v>6600000</v>
      </c>
      <c r="M9" s="7">
        <f t="shared" si="3"/>
        <v>6600000</v>
      </c>
      <c r="N9" s="7">
        <f t="shared" si="3"/>
        <v>1800000</v>
      </c>
      <c r="O9" s="6" t="s">
        <v>5</v>
      </c>
    </row>
    <row r="10" spans="1:15" ht="12.75" hidden="1">
      <c r="A10" s="28"/>
      <c r="B10" s="24" t="s">
        <v>5</v>
      </c>
      <c r="C10" s="6" t="s">
        <v>5</v>
      </c>
      <c r="D10" s="6" t="s">
        <v>5</v>
      </c>
      <c r="E10" s="11" t="s">
        <v>16</v>
      </c>
      <c r="F10" s="7">
        <f>F24+F32+F48+F40+F112+F120+F147</f>
        <v>0</v>
      </c>
      <c r="G10" s="7">
        <f aca="true" t="shared" si="4" ref="G10:N10">G24+G32+G48+G40+G112+G120+G147</f>
        <v>0</v>
      </c>
      <c r="H10" s="7">
        <f t="shared" si="4"/>
        <v>0</v>
      </c>
      <c r="I10" s="7">
        <f t="shared" si="4"/>
        <v>0</v>
      </c>
      <c r="J10" s="7">
        <f t="shared" si="4"/>
        <v>0</v>
      </c>
      <c r="K10" s="7">
        <f t="shared" si="4"/>
        <v>0</v>
      </c>
      <c r="L10" s="7">
        <f t="shared" si="4"/>
        <v>0</v>
      </c>
      <c r="M10" s="7">
        <f t="shared" si="4"/>
        <v>0</v>
      </c>
      <c r="N10" s="7">
        <f t="shared" si="4"/>
        <v>0</v>
      </c>
      <c r="O10" s="6" t="s">
        <v>5</v>
      </c>
    </row>
    <row r="11" spans="1:15" ht="12.75" hidden="1">
      <c r="A11" s="28"/>
      <c r="B11" s="24" t="s">
        <v>5</v>
      </c>
      <c r="C11" s="6" t="s">
        <v>5</v>
      </c>
      <c r="D11" s="6" t="s">
        <v>5</v>
      </c>
      <c r="E11" s="11" t="s">
        <v>17</v>
      </c>
      <c r="F11" s="7">
        <f>F154+F162+F170+F178+F186++F194+F202+F210+F138+F218</f>
        <v>13500000</v>
      </c>
      <c r="G11" s="7">
        <f aca="true" t="shared" si="5" ref="G11:N11">G154+G162+G170+G178+G186++G194+G202+G210+G138+G218</f>
        <v>0</v>
      </c>
      <c r="H11" s="7">
        <f t="shared" si="5"/>
        <v>0</v>
      </c>
      <c r="I11" s="7">
        <f t="shared" si="5"/>
        <v>0</v>
      </c>
      <c r="J11" s="7">
        <f t="shared" si="5"/>
        <v>2160000</v>
      </c>
      <c r="K11" s="7">
        <f t="shared" si="5"/>
        <v>2160000</v>
      </c>
      <c r="L11" s="7">
        <f t="shared" si="5"/>
        <v>3240000</v>
      </c>
      <c r="M11" s="7">
        <f t="shared" si="5"/>
        <v>3240000</v>
      </c>
      <c r="N11" s="7">
        <f t="shared" si="5"/>
        <v>2700000</v>
      </c>
      <c r="O11" s="6" t="s">
        <v>5</v>
      </c>
    </row>
    <row r="12" spans="1:15" ht="12.75" hidden="1">
      <c r="A12" s="28"/>
      <c r="B12" s="24" t="s">
        <v>5</v>
      </c>
      <c r="C12" s="6" t="s">
        <v>5</v>
      </c>
      <c r="D12" s="6" t="s">
        <v>5</v>
      </c>
      <c r="E12" s="11" t="s">
        <v>18</v>
      </c>
      <c r="F12" s="7">
        <f>F155+F163+F171+F179+F187++F195+F203+F211+F219</f>
        <v>0</v>
      </c>
      <c r="G12" s="7">
        <f aca="true" t="shared" si="6" ref="G12:N12">G155+G163+G171+G179+G187++G195+G203+G211+G219</f>
        <v>0</v>
      </c>
      <c r="H12" s="7">
        <f t="shared" si="6"/>
        <v>0</v>
      </c>
      <c r="I12" s="7">
        <f t="shared" si="6"/>
        <v>0</v>
      </c>
      <c r="J12" s="7">
        <f t="shared" si="6"/>
        <v>0</v>
      </c>
      <c r="K12" s="7">
        <f t="shared" si="6"/>
        <v>0</v>
      </c>
      <c r="L12" s="7">
        <f t="shared" si="6"/>
        <v>0</v>
      </c>
      <c r="M12" s="7">
        <f t="shared" si="6"/>
        <v>0</v>
      </c>
      <c r="N12" s="7">
        <f t="shared" si="6"/>
        <v>0</v>
      </c>
      <c r="O12" s="6" t="s">
        <v>5</v>
      </c>
    </row>
    <row r="13" spans="1:15" s="3" customFormat="1" ht="12.75" hidden="1">
      <c r="A13" s="30"/>
      <c r="B13" s="24" t="s">
        <v>5</v>
      </c>
      <c r="C13" s="6" t="s">
        <v>5</v>
      </c>
      <c r="D13" s="6" t="s">
        <v>5</v>
      </c>
      <c r="E13" s="50" t="s">
        <v>19</v>
      </c>
      <c r="F13" s="13">
        <f>F25+F33+F156+F164+F172+F180+F188+F226+F232+F256+F196+F204+F41+F262+F212+F49+F113+F238+F121+F268+F129+F274+F137+F220+F148+F246+F244+F57+F65+F73+F81+F89+F97+F105</f>
        <v>26228058.8</v>
      </c>
      <c r="G13" s="13">
        <f aca="true" t="shared" si="7" ref="G13:N13">G25+G33+G156+G164+G172+G180+G188+G226+G232+G256+G196+G204+G41+G262+G212+G49+G113+G238+G121+G268+G129+G274+G137+G220+G148+G246+G244+G57+G65+G73+G81+G89+G97+G105</f>
        <v>0</v>
      </c>
      <c r="H13" s="13">
        <f t="shared" si="7"/>
        <v>3000</v>
      </c>
      <c r="I13" s="13">
        <f t="shared" si="7"/>
        <v>5123092.5</v>
      </c>
      <c r="J13" s="13">
        <f t="shared" si="7"/>
        <v>3723703.8</v>
      </c>
      <c r="K13" s="13">
        <f t="shared" si="7"/>
        <v>3181500</v>
      </c>
      <c r="L13" s="13">
        <f t="shared" si="7"/>
        <v>2731500</v>
      </c>
      <c r="M13" s="13">
        <f t="shared" si="7"/>
        <v>2231500</v>
      </c>
      <c r="N13" s="13">
        <f t="shared" si="7"/>
        <v>5500000</v>
      </c>
      <c r="O13" s="6" t="s">
        <v>5</v>
      </c>
    </row>
    <row r="14" spans="1:15" s="3" customFormat="1" ht="12.75" hidden="1">
      <c r="A14" s="30"/>
      <c r="B14" s="24" t="s">
        <v>5</v>
      </c>
      <c r="C14" s="6" t="s">
        <v>5</v>
      </c>
      <c r="D14" s="6" t="s">
        <v>5</v>
      </c>
      <c r="E14" s="51" t="s">
        <v>62</v>
      </c>
      <c r="F14" s="52">
        <f>F25+F33+F156+F164+F172+F180+F188+F196+F204+F212+F113+F41+F137+F220+F144+F57+F65+F73+F81+F89+F97+F105</f>
        <v>21841275</v>
      </c>
      <c r="G14" s="52">
        <f aca="true" t="shared" si="8" ref="G14:N14">G25+G33+G156+G164+G172+G180+G188+G196+G204+G212+G113+G41+G137+G220+G144+G57+G65+G73+G81+G89+G97+G105</f>
        <v>0</v>
      </c>
      <c r="H14" s="52">
        <f t="shared" si="8"/>
        <v>3000</v>
      </c>
      <c r="I14" s="52">
        <f t="shared" si="8"/>
        <v>3605700</v>
      </c>
      <c r="J14" s="52">
        <f t="shared" si="8"/>
        <v>3381500</v>
      </c>
      <c r="K14" s="52">
        <f t="shared" si="8"/>
        <v>3181500</v>
      </c>
      <c r="L14" s="52">
        <f t="shared" si="8"/>
        <v>2731500</v>
      </c>
      <c r="M14" s="52">
        <f t="shared" si="8"/>
        <v>2231500</v>
      </c>
      <c r="N14" s="52">
        <f t="shared" si="8"/>
        <v>5500000</v>
      </c>
      <c r="O14" s="6" t="s">
        <v>5</v>
      </c>
    </row>
    <row r="15" spans="1:15" ht="12.75" hidden="1">
      <c r="A15" s="34"/>
      <c r="B15" s="24" t="s">
        <v>5</v>
      </c>
      <c r="C15" s="6" t="s">
        <v>5</v>
      </c>
      <c r="D15" s="6" t="s">
        <v>5</v>
      </c>
      <c r="E15" s="11" t="s">
        <v>20</v>
      </c>
      <c r="F15" s="7">
        <f aca="true" t="shared" si="9" ref="F15:N15">F26+F34+F157+F165+F173+F181+F189+F227+F233+F257+F205+F197+F205+F42+F50+F114+F122+F213+F269+F263</f>
        <v>0</v>
      </c>
      <c r="G15" s="7">
        <f t="shared" si="9"/>
        <v>0</v>
      </c>
      <c r="H15" s="7">
        <f t="shared" si="9"/>
        <v>0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7">
        <f t="shared" si="9"/>
        <v>0</v>
      </c>
      <c r="N15" s="7">
        <f t="shared" si="9"/>
        <v>0</v>
      </c>
      <c r="O15" s="6" t="s">
        <v>5</v>
      </c>
    </row>
    <row r="16" spans="1:15" s="53" customFormat="1" ht="43.5" customHeight="1">
      <c r="A16" s="90" t="s">
        <v>1</v>
      </c>
      <c r="B16" s="120" t="s">
        <v>55</v>
      </c>
      <c r="C16" s="121"/>
      <c r="D16" s="121"/>
      <c r="E16" s="91" t="s">
        <v>5</v>
      </c>
      <c r="F16" s="92">
        <f>+F19+F27+F35+F43+F107+F115+F123+F131+F51+F59+F67+F75+F83+F91+F99</f>
        <v>53233200</v>
      </c>
      <c r="G16" s="92">
        <f aca="true" t="shared" si="10" ref="G16:O18">+G19+G27+G35+G43+G107+G115+G123+G131+G51+G59+G67+G75+G83+G91+G99</f>
        <v>0</v>
      </c>
      <c r="H16" s="92">
        <f t="shared" si="10"/>
        <v>0</v>
      </c>
      <c r="I16" s="92">
        <f t="shared" si="10"/>
        <v>233200</v>
      </c>
      <c r="J16" s="92">
        <f t="shared" si="10"/>
        <v>9060000</v>
      </c>
      <c r="K16" s="92">
        <f t="shared" si="10"/>
        <v>9890000</v>
      </c>
      <c r="L16" s="92">
        <f t="shared" si="10"/>
        <v>12000000</v>
      </c>
      <c r="M16" s="92">
        <f t="shared" si="10"/>
        <v>12000000</v>
      </c>
      <c r="N16" s="92">
        <f t="shared" si="10"/>
        <v>10000000</v>
      </c>
      <c r="O16" s="92">
        <f t="shared" si="10"/>
        <v>53183200</v>
      </c>
    </row>
    <row r="17" spans="1:15" ht="14.25" customHeight="1">
      <c r="A17" s="28"/>
      <c r="B17" s="24" t="s">
        <v>5</v>
      </c>
      <c r="C17" s="6" t="s">
        <v>5</v>
      </c>
      <c r="D17" s="6" t="s">
        <v>5</v>
      </c>
      <c r="E17" s="5" t="s">
        <v>12</v>
      </c>
      <c r="F17" s="43">
        <f>+F20+F28+F36+F44+F108+F116+F124+F132+F52+F60+F68+F76+F84+F92+F100</f>
        <v>33200</v>
      </c>
      <c r="G17" s="43">
        <f t="shared" si="10"/>
        <v>0</v>
      </c>
      <c r="H17" s="43">
        <f t="shared" si="10"/>
        <v>0</v>
      </c>
      <c r="I17" s="43">
        <f t="shared" si="10"/>
        <v>33200</v>
      </c>
      <c r="J17" s="43">
        <f t="shared" si="10"/>
        <v>0</v>
      </c>
      <c r="K17" s="43">
        <f t="shared" si="10"/>
        <v>0</v>
      </c>
      <c r="L17" s="43">
        <f t="shared" si="10"/>
        <v>0</v>
      </c>
      <c r="M17" s="43">
        <f t="shared" si="10"/>
        <v>0</v>
      </c>
      <c r="N17" s="43">
        <f t="shared" si="10"/>
        <v>0</v>
      </c>
      <c r="O17" s="6" t="s">
        <v>5</v>
      </c>
    </row>
    <row r="18" spans="1:15" ht="15.75" customHeight="1">
      <c r="A18" s="34"/>
      <c r="B18" s="24" t="s">
        <v>5</v>
      </c>
      <c r="C18" s="6" t="s">
        <v>5</v>
      </c>
      <c r="D18" s="6" t="s">
        <v>5</v>
      </c>
      <c r="E18" s="5" t="s">
        <v>13</v>
      </c>
      <c r="F18" s="43">
        <f>+F21+F29+F37+F45+F109+F117+F125+F133+F53+F61+F69+F77+F85+F93+F101</f>
        <v>53200000</v>
      </c>
      <c r="G18" s="43">
        <f t="shared" si="10"/>
        <v>0</v>
      </c>
      <c r="H18" s="43">
        <f t="shared" si="10"/>
        <v>0</v>
      </c>
      <c r="I18" s="43">
        <f t="shared" si="10"/>
        <v>200000</v>
      </c>
      <c r="J18" s="43">
        <f t="shared" si="10"/>
        <v>9060000</v>
      </c>
      <c r="K18" s="43">
        <f t="shared" si="10"/>
        <v>9890000</v>
      </c>
      <c r="L18" s="43">
        <f t="shared" si="10"/>
        <v>12000000</v>
      </c>
      <c r="M18" s="43">
        <f t="shared" si="10"/>
        <v>12000000</v>
      </c>
      <c r="N18" s="43">
        <f t="shared" si="10"/>
        <v>10000000</v>
      </c>
      <c r="O18" s="6" t="s">
        <v>5</v>
      </c>
    </row>
    <row r="19" spans="1:15" s="20" customFormat="1" ht="25.5" customHeight="1" hidden="1">
      <c r="A19" s="31" t="s">
        <v>48</v>
      </c>
      <c r="B19" s="122" t="s">
        <v>171</v>
      </c>
      <c r="C19" s="123"/>
      <c r="D19" s="124"/>
      <c r="E19" s="4" t="s">
        <v>21</v>
      </c>
      <c r="F19" s="111">
        <f aca="true" t="shared" si="11" ref="F19:N19">SUM(F20:F21)</f>
        <v>0</v>
      </c>
      <c r="G19" s="21">
        <f t="shared" si="11"/>
        <v>0</v>
      </c>
      <c r="H19" s="21">
        <f t="shared" si="11"/>
        <v>0</v>
      </c>
      <c r="I19" s="21">
        <f t="shared" si="11"/>
        <v>0</v>
      </c>
      <c r="J19" s="21">
        <f t="shared" si="11"/>
        <v>0</v>
      </c>
      <c r="K19" s="21">
        <f t="shared" si="11"/>
        <v>0</v>
      </c>
      <c r="L19" s="21">
        <f t="shared" si="11"/>
        <v>0</v>
      </c>
      <c r="M19" s="21">
        <f t="shared" si="11"/>
        <v>0</v>
      </c>
      <c r="N19" s="21">
        <f t="shared" si="11"/>
        <v>0</v>
      </c>
      <c r="O19" s="21">
        <v>0</v>
      </c>
    </row>
    <row r="20" spans="1:15" ht="16.5" customHeight="1" hidden="1">
      <c r="A20" s="28"/>
      <c r="B20" s="76"/>
      <c r="C20" s="14"/>
      <c r="D20" s="14"/>
      <c r="E20" s="5" t="s">
        <v>23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6" t="s">
        <v>5</v>
      </c>
    </row>
    <row r="21" spans="1:15" ht="14.25" customHeight="1" hidden="1">
      <c r="A21" s="28"/>
      <c r="B21" s="125"/>
      <c r="C21" s="126"/>
      <c r="D21" s="126"/>
      <c r="E21" s="5" t="s">
        <v>25</v>
      </c>
      <c r="F21" s="108">
        <f>F23+F25</f>
        <v>0</v>
      </c>
      <c r="G21" s="7"/>
      <c r="H21" s="7">
        <f>H23+H25</f>
        <v>0</v>
      </c>
      <c r="I21" s="7">
        <f>I23+I25</f>
        <v>0</v>
      </c>
      <c r="J21" s="7">
        <f>J23+J25</f>
        <v>0</v>
      </c>
      <c r="K21" s="7"/>
      <c r="L21" s="7"/>
      <c r="M21" s="7"/>
      <c r="N21" s="7"/>
      <c r="O21" s="6" t="s">
        <v>5</v>
      </c>
    </row>
    <row r="22" spans="1:15" ht="12.75" customHeight="1" hidden="1">
      <c r="A22" s="28"/>
      <c r="B22" s="127"/>
      <c r="C22" s="128"/>
      <c r="D22" s="128"/>
      <c r="E22" s="8" t="s">
        <v>14</v>
      </c>
      <c r="F22" s="15" t="s">
        <v>5</v>
      </c>
      <c r="G22" s="15" t="s">
        <v>5</v>
      </c>
      <c r="H22" s="15" t="s">
        <v>5</v>
      </c>
      <c r="I22" s="15" t="s">
        <v>5</v>
      </c>
      <c r="J22" s="15" t="s">
        <v>5</v>
      </c>
      <c r="K22" s="15" t="s">
        <v>5</v>
      </c>
      <c r="L22" s="15" t="s">
        <v>5</v>
      </c>
      <c r="M22" s="15" t="s">
        <v>5</v>
      </c>
      <c r="N22" s="15" t="s">
        <v>5</v>
      </c>
      <c r="O22" s="6" t="s">
        <v>5</v>
      </c>
    </row>
    <row r="23" spans="1:15" ht="12.75" customHeight="1" hidden="1">
      <c r="A23" s="28"/>
      <c r="B23" s="127"/>
      <c r="C23" s="128"/>
      <c r="D23" s="128"/>
      <c r="E23" s="11" t="s">
        <v>15</v>
      </c>
      <c r="F23" s="108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6" t="s">
        <v>5</v>
      </c>
    </row>
    <row r="24" spans="1:15" ht="12.75" customHeight="1" hidden="1">
      <c r="A24" s="28"/>
      <c r="B24" s="127"/>
      <c r="C24" s="128"/>
      <c r="D24" s="128"/>
      <c r="E24" s="11" t="s">
        <v>16</v>
      </c>
      <c r="F24" s="108"/>
      <c r="G24" s="7"/>
      <c r="H24" s="7"/>
      <c r="I24" s="7"/>
      <c r="J24" s="7"/>
      <c r="K24" s="7"/>
      <c r="L24" s="7"/>
      <c r="M24" s="7"/>
      <c r="N24" s="7"/>
      <c r="O24" s="6" t="s">
        <v>5</v>
      </c>
    </row>
    <row r="25" spans="1:15" ht="16.5" customHeight="1" hidden="1">
      <c r="A25" s="28"/>
      <c r="B25" s="127"/>
      <c r="C25" s="128"/>
      <c r="D25" s="128"/>
      <c r="E25" s="45" t="s">
        <v>19</v>
      </c>
      <c r="F25" s="108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6" t="s">
        <v>5</v>
      </c>
    </row>
    <row r="26" spans="1:15" ht="15" customHeight="1" hidden="1">
      <c r="A26" s="34"/>
      <c r="B26" s="129"/>
      <c r="C26" s="130"/>
      <c r="D26" s="130"/>
      <c r="E26" s="11" t="s">
        <v>20</v>
      </c>
      <c r="F26" s="7"/>
      <c r="G26" s="7"/>
      <c r="H26" s="7"/>
      <c r="I26" s="7"/>
      <c r="J26" s="7"/>
      <c r="K26" s="15"/>
      <c r="L26" s="7"/>
      <c r="M26" s="7"/>
      <c r="N26" s="7"/>
      <c r="O26" s="6" t="s">
        <v>5</v>
      </c>
    </row>
    <row r="27" spans="1:15" s="20" customFormat="1" ht="29.25" customHeight="1">
      <c r="A27" s="110">
        <v>1</v>
      </c>
      <c r="B27" s="249" t="s">
        <v>138</v>
      </c>
      <c r="C27" s="250"/>
      <c r="D27" s="250"/>
      <c r="E27" s="4" t="s">
        <v>21</v>
      </c>
      <c r="F27" s="21">
        <f aca="true" t="shared" si="12" ref="F27:N27">SUM(F28:F29)</f>
        <v>2200000</v>
      </c>
      <c r="G27" s="21">
        <f t="shared" si="12"/>
        <v>0</v>
      </c>
      <c r="H27" s="21">
        <f t="shared" si="12"/>
        <v>0</v>
      </c>
      <c r="I27" s="21">
        <f t="shared" si="12"/>
        <v>50000</v>
      </c>
      <c r="J27" s="21">
        <f t="shared" si="12"/>
        <v>1060000</v>
      </c>
      <c r="K27" s="21">
        <f t="shared" si="12"/>
        <v>1090000</v>
      </c>
      <c r="L27" s="21">
        <f t="shared" si="12"/>
        <v>0</v>
      </c>
      <c r="M27" s="21">
        <f t="shared" si="12"/>
        <v>0</v>
      </c>
      <c r="N27" s="21">
        <f t="shared" si="12"/>
        <v>0</v>
      </c>
      <c r="O27" s="21">
        <f>F27</f>
        <v>2200000</v>
      </c>
    </row>
    <row r="28" spans="1:15" ht="15.75" customHeight="1">
      <c r="A28" s="28"/>
      <c r="B28" s="275" t="s">
        <v>22</v>
      </c>
      <c r="C28" s="276"/>
      <c r="D28" s="14" t="s">
        <v>186</v>
      </c>
      <c r="E28" s="5" t="s">
        <v>23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6" t="s">
        <v>5</v>
      </c>
    </row>
    <row r="29" spans="1:15" ht="12.75" customHeight="1">
      <c r="A29" s="28"/>
      <c r="B29" s="182" t="s">
        <v>102</v>
      </c>
      <c r="C29" s="183"/>
      <c r="D29" s="184"/>
      <c r="E29" s="5" t="s">
        <v>25</v>
      </c>
      <c r="F29" s="7">
        <f>SUM(F31:F33)</f>
        <v>2200000</v>
      </c>
      <c r="G29" s="7">
        <v>0</v>
      </c>
      <c r="H29" s="7">
        <f>H33</f>
        <v>0</v>
      </c>
      <c r="I29" s="7">
        <f aca="true" t="shared" si="13" ref="I29:N29">I31+I33</f>
        <v>50000</v>
      </c>
      <c r="J29" s="7">
        <f t="shared" si="13"/>
        <v>1060000</v>
      </c>
      <c r="K29" s="7">
        <f>K31+K33</f>
        <v>1090000</v>
      </c>
      <c r="L29" s="7">
        <f t="shared" si="13"/>
        <v>0</v>
      </c>
      <c r="M29" s="7">
        <f t="shared" si="13"/>
        <v>0</v>
      </c>
      <c r="N29" s="7">
        <f t="shared" si="13"/>
        <v>0</v>
      </c>
      <c r="O29" s="6" t="s">
        <v>5</v>
      </c>
    </row>
    <row r="30" spans="1:15" ht="12.75" customHeight="1">
      <c r="A30" s="28"/>
      <c r="B30" s="257"/>
      <c r="C30" s="258"/>
      <c r="D30" s="259"/>
      <c r="E30" s="8" t="s">
        <v>14</v>
      </c>
      <c r="F30" s="15" t="s">
        <v>5</v>
      </c>
      <c r="G30" s="15" t="s">
        <v>5</v>
      </c>
      <c r="H30" s="15" t="s">
        <v>5</v>
      </c>
      <c r="I30" s="15" t="s">
        <v>5</v>
      </c>
      <c r="J30" s="15" t="s">
        <v>5</v>
      </c>
      <c r="K30" s="15" t="s">
        <v>5</v>
      </c>
      <c r="L30" s="15" t="s">
        <v>5</v>
      </c>
      <c r="M30" s="15" t="s">
        <v>5</v>
      </c>
      <c r="N30" s="15" t="s">
        <v>5</v>
      </c>
      <c r="O30" s="6" t="s">
        <v>5</v>
      </c>
    </row>
    <row r="31" spans="1:15" ht="12.75" customHeight="1">
      <c r="A31" s="28"/>
      <c r="B31" s="257"/>
      <c r="C31" s="258"/>
      <c r="D31" s="259"/>
      <c r="E31" s="11" t="s">
        <v>15</v>
      </c>
      <c r="F31" s="7">
        <f>J31+K31</f>
        <v>1440000</v>
      </c>
      <c r="G31" s="7">
        <v>0</v>
      </c>
      <c r="H31" s="7">
        <v>0</v>
      </c>
      <c r="I31" s="7">
        <v>0</v>
      </c>
      <c r="J31" s="7">
        <v>720000</v>
      </c>
      <c r="K31" s="7">
        <v>720000</v>
      </c>
      <c r="L31" s="7">
        <v>0</v>
      </c>
      <c r="M31" s="7">
        <v>0</v>
      </c>
      <c r="N31" s="7">
        <v>0</v>
      </c>
      <c r="O31" s="6" t="s">
        <v>5</v>
      </c>
    </row>
    <row r="32" spans="1:15" ht="12.75" customHeight="1">
      <c r="A32" s="28"/>
      <c r="B32" s="185"/>
      <c r="C32" s="186"/>
      <c r="D32" s="187"/>
      <c r="E32" s="11" t="s">
        <v>16</v>
      </c>
      <c r="F32" s="7"/>
      <c r="G32" s="7"/>
      <c r="H32" s="7"/>
      <c r="I32" s="7"/>
      <c r="J32" s="7"/>
      <c r="K32" s="7"/>
      <c r="L32" s="7"/>
      <c r="M32" s="7"/>
      <c r="N32" s="7"/>
      <c r="O32" s="6" t="s">
        <v>5</v>
      </c>
    </row>
    <row r="33" spans="1:15" ht="15" customHeight="1">
      <c r="A33" s="28"/>
      <c r="B33" s="269" t="s">
        <v>34</v>
      </c>
      <c r="C33" s="270"/>
      <c r="D33" s="271"/>
      <c r="E33" s="11" t="s">
        <v>19</v>
      </c>
      <c r="F33" s="7">
        <f>I33+J33+K33</f>
        <v>760000</v>
      </c>
      <c r="G33" s="7">
        <v>0</v>
      </c>
      <c r="H33" s="7">
        <v>0</v>
      </c>
      <c r="I33" s="7">
        <v>50000</v>
      </c>
      <c r="J33" s="7">
        <v>340000</v>
      </c>
      <c r="K33" s="7">
        <v>370000</v>
      </c>
      <c r="L33" s="7">
        <v>0</v>
      </c>
      <c r="M33" s="7">
        <v>0</v>
      </c>
      <c r="N33" s="7">
        <v>0</v>
      </c>
      <c r="O33" s="6" t="s">
        <v>5</v>
      </c>
    </row>
    <row r="34" spans="1:15" ht="13.5" customHeight="1">
      <c r="A34" s="34"/>
      <c r="B34" s="272"/>
      <c r="C34" s="273"/>
      <c r="D34" s="274"/>
      <c r="E34" s="11" t="s">
        <v>20</v>
      </c>
      <c r="F34" s="7"/>
      <c r="G34" s="7"/>
      <c r="H34" s="7"/>
      <c r="I34" s="7"/>
      <c r="J34" s="7"/>
      <c r="K34" s="15"/>
      <c r="L34" s="7"/>
      <c r="M34" s="7"/>
      <c r="N34" s="7"/>
      <c r="O34" s="6" t="s">
        <v>5</v>
      </c>
    </row>
    <row r="35" spans="1:15" s="20" customFormat="1" ht="25.5" customHeight="1" hidden="1">
      <c r="A35" s="31" t="s">
        <v>31</v>
      </c>
      <c r="B35" s="133"/>
      <c r="C35" s="134"/>
      <c r="D35" s="135"/>
      <c r="E35" s="4" t="s">
        <v>21</v>
      </c>
      <c r="F35" s="21">
        <f>F39+F41</f>
        <v>0</v>
      </c>
      <c r="G35" s="21">
        <f>G39+G41</f>
        <v>0</v>
      </c>
      <c r="H35" s="21">
        <f aca="true" t="shared" si="14" ref="H35:N35">SUM(H36:H37)</f>
        <v>0</v>
      </c>
      <c r="I35" s="21">
        <f t="shared" si="14"/>
        <v>0</v>
      </c>
      <c r="J35" s="21">
        <f t="shared" si="14"/>
        <v>0</v>
      </c>
      <c r="K35" s="21">
        <f t="shared" si="14"/>
        <v>0</v>
      </c>
      <c r="L35" s="21">
        <f t="shared" si="14"/>
        <v>0</v>
      </c>
      <c r="M35" s="21">
        <f t="shared" si="14"/>
        <v>0</v>
      </c>
      <c r="N35" s="21">
        <f t="shared" si="14"/>
        <v>0</v>
      </c>
      <c r="O35" s="21">
        <v>0</v>
      </c>
    </row>
    <row r="36" spans="1:15" s="40" customFormat="1" ht="17.25" customHeight="1" hidden="1">
      <c r="A36" s="39"/>
      <c r="B36" s="36" t="s">
        <v>178</v>
      </c>
      <c r="C36" s="41" t="s">
        <v>22</v>
      </c>
      <c r="D36" s="37"/>
      <c r="E36" s="22" t="s">
        <v>23</v>
      </c>
      <c r="F36" s="23">
        <f>SUM(F39:F42)-F37</f>
        <v>0</v>
      </c>
      <c r="G36" s="23">
        <f>SUM(G39:G42)-G37</f>
        <v>0</v>
      </c>
      <c r="H36" s="23">
        <f aca="true" t="shared" si="15" ref="H36:N36">SUM(H39:H42)</f>
        <v>0</v>
      </c>
      <c r="I36" s="23">
        <f t="shared" si="15"/>
        <v>0</v>
      </c>
      <c r="J36" s="23">
        <f t="shared" si="15"/>
        <v>0</v>
      </c>
      <c r="K36" s="23">
        <f t="shared" si="15"/>
        <v>0</v>
      </c>
      <c r="L36" s="23">
        <f t="shared" si="15"/>
        <v>0</v>
      </c>
      <c r="M36" s="23">
        <f t="shared" si="15"/>
        <v>0</v>
      </c>
      <c r="N36" s="23">
        <f t="shared" si="15"/>
        <v>0</v>
      </c>
      <c r="O36" s="18" t="s">
        <v>5</v>
      </c>
    </row>
    <row r="37" spans="1:15" s="10" customFormat="1" ht="18" customHeight="1" hidden="1">
      <c r="A37" s="29"/>
      <c r="B37" s="136" t="s">
        <v>156</v>
      </c>
      <c r="C37" s="137"/>
      <c r="D37" s="138"/>
      <c r="E37" s="5" t="s">
        <v>25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6" t="s">
        <v>5</v>
      </c>
    </row>
    <row r="38" spans="1:15" s="10" customFormat="1" ht="12.75" customHeight="1" hidden="1">
      <c r="A38" s="29"/>
      <c r="B38" s="139" t="s">
        <v>179</v>
      </c>
      <c r="C38" s="140"/>
      <c r="D38" s="127"/>
      <c r="E38" s="8" t="s">
        <v>14</v>
      </c>
      <c r="F38" s="15" t="s">
        <v>5</v>
      </c>
      <c r="G38" s="15" t="s">
        <v>5</v>
      </c>
      <c r="H38" s="15" t="s">
        <v>5</v>
      </c>
      <c r="I38" s="15" t="s">
        <v>5</v>
      </c>
      <c r="J38" s="15" t="s">
        <v>5</v>
      </c>
      <c r="K38" s="15" t="s">
        <v>5</v>
      </c>
      <c r="L38" s="15" t="s">
        <v>5</v>
      </c>
      <c r="M38" s="15" t="s">
        <v>5</v>
      </c>
      <c r="N38" s="15" t="s">
        <v>5</v>
      </c>
      <c r="O38" s="6" t="s">
        <v>5</v>
      </c>
    </row>
    <row r="39" spans="1:15" s="10" customFormat="1" ht="18" customHeight="1" hidden="1">
      <c r="A39" s="29"/>
      <c r="B39" s="141" t="s">
        <v>180</v>
      </c>
      <c r="C39" s="142"/>
      <c r="D39" s="143"/>
      <c r="E39" s="11" t="s">
        <v>15</v>
      </c>
      <c r="F39" s="7"/>
      <c r="G39" s="7"/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6" t="s">
        <v>5</v>
      </c>
    </row>
    <row r="40" spans="1:15" s="10" customFormat="1" ht="18" customHeight="1" hidden="1">
      <c r="A40" s="29"/>
      <c r="B40" s="141" t="s">
        <v>181</v>
      </c>
      <c r="C40" s="142"/>
      <c r="D40" s="143"/>
      <c r="E40" s="11" t="s">
        <v>16</v>
      </c>
      <c r="F40" s="7"/>
      <c r="G40" s="7"/>
      <c r="H40" s="7"/>
      <c r="I40" s="7"/>
      <c r="J40" s="7"/>
      <c r="K40" s="7"/>
      <c r="L40" s="7"/>
      <c r="M40" s="7"/>
      <c r="N40" s="7"/>
      <c r="O40" s="6" t="s">
        <v>5</v>
      </c>
    </row>
    <row r="41" spans="1:15" s="10" customFormat="1" ht="14.25" customHeight="1" hidden="1">
      <c r="A41" s="29"/>
      <c r="B41" s="141" t="s">
        <v>182</v>
      </c>
      <c r="C41" s="142"/>
      <c r="D41" s="143"/>
      <c r="E41" s="11" t="s">
        <v>19</v>
      </c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s="10" customFormat="1" ht="12.75" customHeight="1" hidden="1">
      <c r="A42" s="35"/>
      <c r="B42" s="144" t="s">
        <v>183</v>
      </c>
      <c r="C42" s="145"/>
      <c r="D42" s="129"/>
      <c r="E42" s="11" t="s">
        <v>20</v>
      </c>
      <c r="F42" s="7"/>
      <c r="G42" s="7"/>
      <c r="H42" s="7"/>
      <c r="I42" s="7"/>
      <c r="J42" s="7"/>
      <c r="K42" s="7"/>
      <c r="L42" s="7"/>
      <c r="M42" s="7"/>
      <c r="N42" s="7"/>
      <c r="O42" s="6" t="s">
        <v>5</v>
      </c>
    </row>
    <row r="43" spans="1:15" s="20" customFormat="1" ht="27.75" customHeight="1" hidden="1">
      <c r="A43" s="31" t="s">
        <v>106</v>
      </c>
      <c r="B43" s="134" t="s">
        <v>81</v>
      </c>
      <c r="C43" s="134"/>
      <c r="D43" s="135"/>
      <c r="E43" s="4" t="s">
        <v>21</v>
      </c>
      <c r="F43" s="21">
        <f aca="true" t="shared" si="16" ref="F43:N43">SUM(F44:F45)</f>
        <v>0</v>
      </c>
      <c r="G43" s="21">
        <f t="shared" si="16"/>
        <v>0</v>
      </c>
      <c r="H43" s="21">
        <f t="shared" si="16"/>
        <v>0</v>
      </c>
      <c r="I43" s="21">
        <f t="shared" si="16"/>
        <v>0</v>
      </c>
      <c r="J43" s="21">
        <f t="shared" si="16"/>
        <v>0</v>
      </c>
      <c r="K43" s="21">
        <f t="shared" si="16"/>
        <v>0</v>
      </c>
      <c r="L43" s="21">
        <f t="shared" si="16"/>
        <v>0</v>
      </c>
      <c r="M43" s="21">
        <f t="shared" si="16"/>
        <v>0</v>
      </c>
      <c r="N43" s="21">
        <f t="shared" si="16"/>
        <v>0</v>
      </c>
      <c r="O43" s="21">
        <f>G43</f>
        <v>0</v>
      </c>
    </row>
    <row r="44" spans="1:15" s="40" customFormat="1" ht="48" hidden="1">
      <c r="A44" s="39"/>
      <c r="B44" s="60" t="s">
        <v>82</v>
      </c>
      <c r="C44" s="41" t="s">
        <v>83</v>
      </c>
      <c r="D44" s="73" t="s">
        <v>69</v>
      </c>
      <c r="E44" s="22" t="s">
        <v>23</v>
      </c>
      <c r="F44" s="23">
        <f>SUM(F47:F49)</f>
        <v>0</v>
      </c>
      <c r="G44" s="23">
        <f>SUM(G47:G49)</f>
        <v>0</v>
      </c>
      <c r="H44" s="23">
        <f aca="true" t="shared" si="17" ref="H44:N44">SUM(H47:H50)</f>
        <v>0</v>
      </c>
      <c r="I44" s="23">
        <f t="shared" si="17"/>
        <v>0</v>
      </c>
      <c r="J44" s="23">
        <f t="shared" si="17"/>
        <v>0</v>
      </c>
      <c r="K44" s="23">
        <f t="shared" si="17"/>
        <v>0</v>
      </c>
      <c r="L44" s="23">
        <f t="shared" si="17"/>
        <v>0</v>
      </c>
      <c r="M44" s="23">
        <f t="shared" si="17"/>
        <v>0</v>
      </c>
      <c r="N44" s="23">
        <f t="shared" si="17"/>
        <v>0</v>
      </c>
      <c r="O44" s="18" t="s">
        <v>5</v>
      </c>
    </row>
    <row r="45" spans="1:15" s="10" customFormat="1" ht="18" customHeight="1" hidden="1">
      <c r="A45" s="29"/>
      <c r="B45" s="146" t="s">
        <v>84</v>
      </c>
      <c r="C45" s="147"/>
      <c r="D45" s="147"/>
      <c r="E45" s="5" t="s">
        <v>25</v>
      </c>
      <c r="F45" s="7">
        <f>SUM(G45:G45)</f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6" t="s">
        <v>5</v>
      </c>
    </row>
    <row r="46" spans="1:15" s="10" customFormat="1" ht="20.25" customHeight="1" hidden="1">
      <c r="A46" s="29"/>
      <c r="B46" s="146" t="s">
        <v>85</v>
      </c>
      <c r="C46" s="147"/>
      <c r="D46" s="147"/>
      <c r="E46" s="82" t="s">
        <v>14</v>
      </c>
      <c r="F46" s="83" t="s">
        <v>5</v>
      </c>
      <c r="G46" s="83" t="s">
        <v>5</v>
      </c>
      <c r="H46" s="83" t="s">
        <v>5</v>
      </c>
      <c r="I46" s="83" t="s">
        <v>5</v>
      </c>
      <c r="J46" s="83" t="s">
        <v>5</v>
      </c>
      <c r="K46" s="83" t="s">
        <v>5</v>
      </c>
      <c r="L46" s="83" t="s">
        <v>5</v>
      </c>
      <c r="M46" s="83" t="s">
        <v>5</v>
      </c>
      <c r="N46" s="83" t="s">
        <v>5</v>
      </c>
      <c r="O46" s="84" t="s">
        <v>5</v>
      </c>
    </row>
    <row r="47" spans="1:15" s="10" customFormat="1" ht="17.25" customHeight="1" hidden="1">
      <c r="A47" s="29"/>
      <c r="B47" s="148" t="s">
        <v>86</v>
      </c>
      <c r="C47" s="149"/>
      <c r="D47" s="149"/>
      <c r="E47" s="85" t="s">
        <v>15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 t="s">
        <v>5</v>
      </c>
    </row>
    <row r="48" spans="1:15" s="10" customFormat="1" ht="15.75" customHeight="1" hidden="1">
      <c r="A48" s="29"/>
      <c r="B48" s="150" t="s">
        <v>87</v>
      </c>
      <c r="C48" s="151"/>
      <c r="D48" s="151"/>
      <c r="E48" s="79" t="s">
        <v>16</v>
      </c>
      <c r="F48" s="80">
        <v>0</v>
      </c>
      <c r="G48" s="80">
        <v>0</v>
      </c>
      <c r="H48" s="80"/>
      <c r="I48" s="80"/>
      <c r="J48" s="80"/>
      <c r="K48" s="80"/>
      <c r="L48" s="80"/>
      <c r="M48" s="80"/>
      <c r="N48" s="80"/>
      <c r="O48" s="81" t="s">
        <v>5</v>
      </c>
    </row>
    <row r="49" spans="1:15" s="10" customFormat="1" ht="24" customHeight="1" hidden="1">
      <c r="A49" s="29"/>
      <c r="B49" s="143" t="s">
        <v>88</v>
      </c>
      <c r="C49" s="152"/>
      <c r="D49" s="152"/>
      <c r="E49" s="11" t="s">
        <v>19</v>
      </c>
      <c r="F49" s="7">
        <v>0</v>
      </c>
      <c r="G49" s="7">
        <v>0</v>
      </c>
      <c r="H49" s="7"/>
      <c r="I49" s="7"/>
      <c r="J49" s="7"/>
      <c r="K49" s="7"/>
      <c r="L49" s="7"/>
      <c r="M49" s="7"/>
      <c r="N49" s="7"/>
      <c r="O49" s="6"/>
    </row>
    <row r="50" spans="1:15" s="10" customFormat="1" ht="19.5" customHeight="1" hidden="1">
      <c r="A50" s="35"/>
      <c r="B50" s="129" t="s">
        <v>89</v>
      </c>
      <c r="C50" s="130"/>
      <c r="D50" s="130"/>
      <c r="E50" s="11" t="s">
        <v>20</v>
      </c>
      <c r="F50" s="7"/>
      <c r="G50" s="7"/>
      <c r="H50" s="7"/>
      <c r="I50" s="7"/>
      <c r="J50" s="7"/>
      <c r="K50" s="7"/>
      <c r="L50" s="7"/>
      <c r="M50" s="7"/>
      <c r="N50" s="7"/>
      <c r="O50" s="6" t="s">
        <v>5</v>
      </c>
    </row>
    <row r="51" spans="1:15" s="20" customFormat="1" ht="27.75" customHeight="1" hidden="1">
      <c r="A51" s="110" t="s">
        <v>48</v>
      </c>
      <c r="B51" s="247" t="s">
        <v>172</v>
      </c>
      <c r="C51" s="248"/>
      <c r="D51" s="248"/>
      <c r="E51" s="4" t="s">
        <v>21</v>
      </c>
      <c r="F51" s="111">
        <f aca="true" t="shared" si="18" ref="F51:N51">SUM(F52:F53)</f>
        <v>0</v>
      </c>
      <c r="G51" s="21">
        <f t="shared" si="18"/>
        <v>0</v>
      </c>
      <c r="H51" s="21">
        <f t="shared" si="18"/>
        <v>0</v>
      </c>
      <c r="I51" s="21">
        <f t="shared" si="18"/>
        <v>0</v>
      </c>
      <c r="J51" s="21">
        <f t="shared" si="18"/>
        <v>0</v>
      </c>
      <c r="K51" s="21">
        <f t="shared" si="18"/>
        <v>0</v>
      </c>
      <c r="L51" s="21">
        <f t="shared" si="18"/>
        <v>0</v>
      </c>
      <c r="M51" s="21">
        <f t="shared" si="18"/>
        <v>0</v>
      </c>
      <c r="N51" s="21">
        <f t="shared" si="18"/>
        <v>0</v>
      </c>
      <c r="O51" s="21">
        <f>F51</f>
        <v>0</v>
      </c>
    </row>
    <row r="52" spans="1:15" ht="26.25" customHeight="1" hidden="1">
      <c r="A52" s="28"/>
      <c r="B52" s="76" t="s">
        <v>102</v>
      </c>
      <c r="C52" s="14" t="s">
        <v>22</v>
      </c>
      <c r="D52" s="14"/>
      <c r="E52" s="5" t="s">
        <v>23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6" t="s">
        <v>5</v>
      </c>
    </row>
    <row r="53" spans="1:15" ht="12.75" customHeight="1" hidden="1">
      <c r="A53" s="28"/>
      <c r="B53" s="125" t="s">
        <v>156</v>
      </c>
      <c r="C53" s="126"/>
      <c r="D53" s="126"/>
      <c r="E53" s="5" t="s">
        <v>25</v>
      </c>
      <c r="F53" s="108">
        <f>SUM(F55:F57)</f>
        <v>0</v>
      </c>
      <c r="G53" s="7">
        <v>0</v>
      </c>
      <c r="H53" s="7">
        <f>H57</f>
        <v>0</v>
      </c>
      <c r="I53" s="7">
        <f aca="true" t="shared" si="19" ref="I53:N53">I55+I57</f>
        <v>0</v>
      </c>
      <c r="J53" s="7">
        <f t="shared" si="19"/>
        <v>0</v>
      </c>
      <c r="K53" s="7">
        <f t="shared" si="19"/>
        <v>0</v>
      </c>
      <c r="L53" s="7">
        <f t="shared" si="19"/>
        <v>0</v>
      </c>
      <c r="M53" s="7">
        <f t="shared" si="19"/>
        <v>0</v>
      </c>
      <c r="N53" s="7">
        <f t="shared" si="19"/>
        <v>0</v>
      </c>
      <c r="O53" s="6" t="s">
        <v>5</v>
      </c>
    </row>
    <row r="54" spans="1:15" ht="12.75" customHeight="1" hidden="1">
      <c r="A54" s="28"/>
      <c r="B54" s="127" t="s">
        <v>157</v>
      </c>
      <c r="C54" s="128"/>
      <c r="D54" s="128"/>
      <c r="E54" s="8" t="s">
        <v>14</v>
      </c>
      <c r="F54" s="109" t="s">
        <v>5</v>
      </c>
      <c r="G54" s="15" t="s">
        <v>5</v>
      </c>
      <c r="H54" s="15" t="s">
        <v>5</v>
      </c>
      <c r="I54" s="15" t="s">
        <v>5</v>
      </c>
      <c r="J54" s="15" t="s">
        <v>5</v>
      </c>
      <c r="K54" s="15" t="s">
        <v>5</v>
      </c>
      <c r="L54" s="15" t="s">
        <v>5</v>
      </c>
      <c r="M54" s="15" t="s">
        <v>5</v>
      </c>
      <c r="N54" s="15" t="s">
        <v>5</v>
      </c>
      <c r="O54" s="6" t="s">
        <v>5</v>
      </c>
    </row>
    <row r="55" spans="1:15" ht="12.75" customHeight="1" hidden="1">
      <c r="A55" s="28"/>
      <c r="B55" s="127" t="s">
        <v>158</v>
      </c>
      <c r="C55" s="128"/>
      <c r="D55" s="128"/>
      <c r="E55" s="11" t="s">
        <v>15</v>
      </c>
      <c r="F55" s="108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6" t="s">
        <v>5</v>
      </c>
    </row>
    <row r="56" spans="1:15" ht="12.75" customHeight="1" hidden="1">
      <c r="A56" s="28"/>
      <c r="B56" s="127" t="s">
        <v>159</v>
      </c>
      <c r="C56" s="128"/>
      <c r="D56" s="128"/>
      <c r="E56" s="11" t="s">
        <v>16</v>
      </c>
      <c r="F56" s="108"/>
      <c r="G56" s="7"/>
      <c r="H56" s="7"/>
      <c r="I56" s="7"/>
      <c r="J56" s="7"/>
      <c r="K56" s="7"/>
      <c r="L56" s="7"/>
      <c r="M56" s="7"/>
      <c r="N56" s="7"/>
      <c r="O56" s="6" t="s">
        <v>5</v>
      </c>
    </row>
    <row r="57" spans="1:15" ht="15" customHeight="1" hidden="1">
      <c r="A57" s="28"/>
      <c r="B57" s="127" t="s">
        <v>160</v>
      </c>
      <c r="C57" s="128"/>
      <c r="D57" s="128"/>
      <c r="E57" s="11" t="s">
        <v>19</v>
      </c>
      <c r="F57" s="108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6" t="s">
        <v>5</v>
      </c>
    </row>
    <row r="58" spans="1:15" ht="13.5" customHeight="1" hidden="1">
      <c r="A58" s="34"/>
      <c r="B58" s="129" t="s">
        <v>34</v>
      </c>
      <c r="C58" s="130"/>
      <c r="D58" s="130"/>
      <c r="E58" s="11" t="s">
        <v>20</v>
      </c>
      <c r="F58" s="7"/>
      <c r="G58" s="7"/>
      <c r="H58" s="7"/>
      <c r="I58" s="7"/>
      <c r="J58" s="7"/>
      <c r="K58" s="15"/>
      <c r="L58" s="7"/>
      <c r="M58" s="7"/>
      <c r="N58" s="7"/>
      <c r="O58" s="6" t="s">
        <v>5</v>
      </c>
    </row>
    <row r="59" spans="1:15" s="20" customFormat="1" ht="16.5" customHeight="1" hidden="1">
      <c r="A59" s="110" t="s">
        <v>48</v>
      </c>
      <c r="B59" s="247" t="s">
        <v>173</v>
      </c>
      <c r="C59" s="248"/>
      <c r="D59" s="248"/>
      <c r="E59" s="4" t="s">
        <v>21</v>
      </c>
      <c r="F59" s="111">
        <f aca="true" t="shared" si="20" ref="F59:N59">SUM(F60:F61)</f>
        <v>0</v>
      </c>
      <c r="G59" s="21">
        <f t="shared" si="20"/>
        <v>0</v>
      </c>
      <c r="H59" s="21">
        <f t="shared" si="20"/>
        <v>0</v>
      </c>
      <c r="I59" s="21">
        <f t="shared" si="20"/>
        <v>0</v>
      </c>
      <c r="J59" s="21">
        <f t="shared" si="20"/>
        <v>0</v>
      </c>
      <c r="K59" s="21">
        <f t="shared" si="20"/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>F59</f>
        <v>0</v>
      </c>
    </row>
    <row r="60" spans="1:15" ht="18" customHeight="1" hidden="1">
      <c r="A60" s="28"/>
      <c r="B60" s="76" t="s">
        <v>102</v>
      </c>
      <c r="C60" s="14" t="s">
        <v>22</v>
      </c>
      <c r="D60" s="14"/>
      <c r="E60" s="5" t="s">
        <v>23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6" t="s">
        <v>5</v>
      </c>
    </row>
    <row r="61" spans="1:15" ht="12.75" customHeight="1" hidden="1">
      <c r="A61" s="28"/>
      <c r="B61" s="125" t="s">
        <v>156</v>
      </c>
      <c r="C61" s="126"/>
      <c r="D61" s="126"/>
      <c r="E61" s="5" t="s">
        <v>25</v>
      </c>
      <c r="F61" s="108">
        <f>SUM(F63:F65)</f>
        <v>0</v>
      </c>
      <c r="G61" s="7">
        <v>0</v>
      </c>
      <c r="H61" s="7">
        <f>H65</f>
        <v>0</v>
      </c>
      <c r="I61" s="7">
        <f aca="true" t="shared" si="21" ref="I61:N61">I63+I65</f>
        <v>0</v>
      </c>
      <c r="J61" s="7">
        <f t="shared" si="21"/>
        <v>0</v>
      </c>
      <c r="K61" s="7">
        <f t="shared" si="21"/>
        <v>0</v>
      </c>
      <c r="L61" s="7">
        <f t="shared" si="21"/>
        <v>0</v>
      </c>
      <c r="M61" s="7">
        <f t="shared" si="21"/>
        <v>0</v>
      </c>
      <c r="N61" s="7">
        <f t="shared" si="21"/>
        <v>0</v>
      </c>
      <c r="O61" s="6" t="s">
        <v>5</v>
      </c>
    </row>
    <row r="62" spans="1:15" ht="12.75" customHeight="1" hidden="1">
      <c r="A62" s="28"/>
      <c r="B62" s="127" t="s">
        <v>157</v>
      </c>
      <c r="C62" s="128"/>
      <c r="D62" s="128"/>
      <c r="E62" s="8" t="s">
        <v>14</v>
      </c>
      <c r="F62" s="109" t="s">
        <v>5</v>
      </c>
      <c r="G62" s="15" t="s">
        <v>5</v>
      </c>
      <c r="H62" s="15" t="s">
        <v>5</v>
      </c>
      <c r="I62" s="15" t="s">
        <v>5</v>
      </c>
      <c r="J62" s="15" t="s">
        <v>5</v>
      </c>
      <c r="K62" s="15" t="s">
        <v>5</v>
      </c>
      <c r="L62" s="15" t="s">
        <v>5</v>
      </c>
      <c r="M62" s="15" t="s">
        <v>5</v>
      </c>
      <c r="N62" s="15" t="s">
        <v>5</v>
      </c>
      <c r="O62" s="6" t="s">
        <v>5</v>
      </c>
    </row>
    <row r="63" spans="1:15" ht="12.75" customHeight="1" hidden="1">
      <c r="A63" s="28"/>
      <c r="B63" s="127" t="s">
        <v>158</v>
      </c>
      <c r="C63" s="128"/>
      <c r="D63" s="128"/>
      <c r="E63" s="11" t="s">
        <v>15</v>
      </c>
      <c r="F63" s="108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6" t="s">
        <v>5</v>
      </c>
    </row>
    <row r="64" spans="1:15" ht="12.75" customHeight="1" hidden="1">
      <c r="A64" s="28"/>
      <c r="B64" s="127" t="s">
        <v>159</v>
      </c>
      <c r="C64" s="128"/>
      <c r="D64" s="128"/>
      <c r="E64" s="11" t="s">
        <v>16</v>
      </c>
      <c r="F64" s="108"/>
      <c r="G64" s="7"/>
      <c r="H64" s="7"/>
      <c r="I64" s="7"/>
      <c r="J64" s="7"/>
      <c r="K64" s="7"/>
      <c r="L64" s="7"/>
      <c r="M64" s="7"/>
      <c r="N64" s="7"/>
      <c r="O64" s="6" t="s">
        <v>5</v>
      </c>
    </row>
    <row r="65" spans="1:15" ht="15" customHeight="1" hidden="1">
      <c r="A65" s="28"/>
      <c r="B65" s="127" t="s">
        <v>160</v>
      </c>
      <c r="C65" s="128"/>
      <c r="D65" s="128"/>
      <c r="E65" s="11" t="s">
        <v>19</v>
      </c>
      <c r="F65" s="108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6" t="s">
        <v>5</v>
      </c>
    </row>
    <row r="66" spans="1:15" ht="13.5" customHeight="1" hidden="1">
      <c r="A66" s="34"/>
      <c r="B66" s="129" t="s">
        <v>34</v>
      </c>
      <c r="C66" s="130"/>
      <c r="D66" s="130"/>
      <c r="E66" s="11" t="s">
        <v>20</v>
      </c>
      <c r="F66" s="7"/>
      <c r="G66" s="7"/>
      <c r="H66" s="7"/>
      <c r="I66" s="7"/>
      <c r="J66" s="7"/>
      <c r="K66" s="15"/>
      <c r="L66" s="7"/>
      <c r="M66" s="7"/>
      <c r="N66" s="7"/>
      <c r="O66" s="6" t="s">
        <v>5</v>
      </c>
    </row>
    <row r="67" spans="1:15" s="20" customFormat="1" ht="15" customHeight="1" hidden="1">
      <c r="A67" s="110" t="s">
        <v>48</v>
      </c>
      <c r="B67" s="122" t="s">
        <v>174</v>
      </c>
      <c r="C67" s="123"/>
      <c r="D67" s="124"/>
      <c r="E67" s="4" t="s">
        <v>21</v>
      </c>
      <c r="F67" s="111">
        <f aca="true" t="shared" si="22" ref="F67:N67">SUM(F68:F69)</f>
        <v>0</v>
      </c>
      <c r="G67" s="21">
        <f t="shared" si="22"/>
        <v>0</v>
      </c>
      <c r="H67" s="21">
        <f t="shared" si="22"/>
        <v>0</v>
      </c>
      <c r="I67" s="21">
        <f t="shared" si="22"/>
        <v>0</v>
      </c>
      <c r="J67" s="21">
        <f t="shared" si="22"/>
        <v>0</v>
      </c>
      <c r="K67" s="21">
        <f t="shared" si="22"/>
        <v>0</v>
      </c>
      <c r="L67" s="21">
        <f t="shared" si="22"/>
        <v>0</v>
      </c>
      <c r="M67" s="21">
        <f t="shared" si="22"/>
        <v>0</v>
      </c>
      <c r="N67" s="21">
        <f t="shared" si="22"/>
        <v>0</v>
      </c>
      <c r="O67" s="21">
        <f>F67</f>
        <v>0</v>
      </c>
    </row>
    <row r="68" spans="1:15" ht="18.75" customHeight="1" hidden="1">
      <c r="A68" s="28"/>
      <c r="B68" s="76" t="s">
        <v>102</v>
      </c>
      <c r="C68" s="14" t="s">
        <v>22</v>
      </c>
      <c r="D68" s="14"/>
      <c r="E68" s="5" t="s">
        <v>23</v>
      </c>
      <c r="F68" s="108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6" t="s">
        <v>5</v>
      </c>
    </row>
    <row r="69" spans="1:15" ht="12.75" customHeight="1" hidden="1">
      <c r="A69" s="28"/>
      <c r="B69" s="125" t="s">
        <v>156</v>
      </c>
      <c r="C69" s="126"/>
      <c r="D69" s="126"/>
      <c r="E69" s="5" t="s">
        <v>25</v>
      </c>
      <c r="F69" s="108">
        <f>SUM(F71:F73)</f>
        <v>0</v>
      </c>
      <c r="G69" s="7">
        <v>0</v>
      </c>
      <c r="H69" s="7">
        <f>H73</f>
        <v>0</v>
      </c>
      <c r="I69" s="7">
        <f aca="true" t="shared" si="23" ref="I69:N69">I71+I73</f>
        <v>0</v>
      </c>
      <c r="J69" s="7">
        <f t="shared" si="23"/>
        <v>0</v>
      </c>
      <c r="K69" s="7">
        <f t="shared" si="23"/>
        <v>0</v>
      </c>
      <c r="L69" s="7">
        <f t="shared" si="23"/>
        <v>0</v>
      </c>
      <c r="M69" s="7">
        <f t="shared" si="23"/>
        <v>0</v>
      </c>
      <c r="N69" s="7">
        <f t="shared" si="23"/>
        <v>0</v>
      </c>
      <c r="O69" s="6" t="s">
        <v>5</v>
      </c>
    </row>
    <row r="70" spans="1:15" ht="12.75" customHeight="1" hidden="1">
      <c r="A70" s="28"/>
      <c r="B70" s="127" t="s">
        <v>157</v>
      </c>
      <c r="C70" s="128"/>
      <c r="D70" s="128"/>
      <c r="E70" s="8" t="s">
        <v>14</v>
      </c>
      <c r="F70" s="109" t="s">
        <v>5</v>
      </c>
      <c r="G70" s="15" t="s">
        <v>5</v>
      </c>
      <c r="H70" s="15" t="s">
        <v>5</v>
      </c>
      <c r="I70" s="15" t="s">
        <v>5</v>
      </c>
      <c r="J70" s="15" t="s">
        <v>5</v>
      </c>
      <c r="K70" s="15" t="s">
        <v>5</v>
      </c>
      <c r="L70" s="15" t="s">
        <v>5</v>
      </c>
      <c r="M70" s="15" t="s">
        <v>5</v>
      </c>
      <c r="N70" s="15" t="s">
        <v>5</v>
      </c>
      <c r="O70" s="6" t="s">
        <v>5</v>
      </c>
    </row>
    <row r="71" spans="1:15" ht="12.75" customHeight="1" hidden="1">
      <c r="A71" s="28"/>
      <c r="B71" s="127" t="s">
        <v>158</v>
      </c>
      <c r="C71" s="128"/>
      <c r="D71" s="128"/>
      <c r="E71" s="11" t="s">
        <v>15</v>
      </c>
      <c r="F71" s="108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6" t="s">
        <v>5</v>
      </c>
    </row>
    <row r="72" spans="1:15" ht="12.75" customHeight="1" hidden="1">
      <c r="A72" s="28"/>
      <c r="B72" s="127" t="s">
        <v>159</v>
      </c>
      <c r="C72" s="128"/>
      <c r="D72" s="128"/>
      <c r="E72" s="11" t="s">
        <v>16</v>
      </c>
      <c r="F72" s="108"/>
      <c r="G72" s="7"/>
      <c r="H72" s="7"/>
      <c r="I72" s="7"/>
      <c r="J72" s="7"/>
      <c r="K72" s="7"/>
      <c r="L72" s="7"/>
      <c r="M72" s="7"/>
      <c r="N72" s="7"/>
      <c r="O72" s="6" t="s">
        <v>5</v>
      </c>
    </row>
    <row r="73" spans="1:15" ht="15" customHeight="1" hidden="1">
      <c r="A73" s="28"/>
      <c r="B73" s="127" t="s">
        <v>160</v>
      </c>
      <c r="C73" s="128"/>
      <c r="D73" s="128"/>
      <c r="E73" s="11" t="s">
        <v>19</v>
      </c>
      <c r="F73" s="108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6" t="s">
        <v>5</v>
      </c>
    </row>
    <row r="74" spans="1:15" ht="13.5" customHeight="1" hidden="1">
      <c r="A74" s="34"/>
      <c r="B74" s="129" t="s">
        <v>34</v>
      </c>
      <c r="C74" s="130"/>
      <c r="D74" s="130"/>
      <c r="E74" s="11" t="s">
        <v>20</v>
      </c>
      <c r="F74" s="7"/>
      <c r="G74" s="7"/>
      <c r="H74" s="7"/>
      <c r="I74" s="7"/>
      <c r="J74" s="7"/>
      <c r="K74" s="15"/>
      <c r="L74" s="7"/>
      <c r="M74" s="7"/>
      <c r="N74" s="7"/>
      <c r="O74" s="6" t="s">
        <v>5</v>
      </c>
    </row>
    <row r="75" spans="1:15" s="20" customFormat="1" ht="15.75" customHeight="1" hidden="1">
      <c r="A75" s="110" t="s">
        <v>48</v>
      </c>
      <c r="B75" s="247" t="s">
        <v>175</v>
      </c>
      <c r="C75" s="248"/>
      <c r="D75" s="248"/>
      <c r="E75" s="4" t="s">
        <v>21</v>
      </c>
      <c r="F75" s="111">
        <f aca="true" t="shared" si="24" ref="F75:N75">SUM(F76:F77)</f>
        <v>0</v>
      </c>
      <c r="G75" s="21">
        <f t="shared" si="24"/>
        <v>0</v>
      </c>
      <c r="H75" s="21">
        <f t="shared" si="24"/>
        <v>0</v>
      </c>
      <c r="I75" s="21">
        <f t="shared" si="24"/>
        <v>0</v>
      </c>
      <c r="J75" s="21">
        <f t="shared" si="24"/>
        <v>0</v>
      </c>
      <c r="K75" s="21">
        <f t="shared" si="24"/>
        <v>0</v>
      </c>
      <c r="L75" s="21">
        <f t="shared" si="24"/>
        <v>0</v>
      </c>
      <c r="M75" s="21">
        <f t="shared" si="24"/>
        <v>0</v>
      </c>
      <c r="N75" s="21">
        <f t="shared" si="24"/>
        <v>0</v>
      </c>
      <c r="O75" s="21">
        <f>F75</f>
        <v>0</v>
      </c>
    </row>
    <row r="76" spans="1:15" ht="18" customHeight="1" hidden="1">
      <c r="A76" s="28"/>
      <c r="B76" s="76" t="s">
        <v>102</v>
      </c>
      <c r="C76" s="14" t="s">
        <v>22</v>
      </c>
      <c r="D76" s="14"/>
      <c r="E76" s="5" t="s">
        <v>23</v>
      </c>
      <c r="F76" s="108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6" t="s">
        <v>5</v>
      </c>
    </row>
    <row r="77" spans="1:15" ht="12.75" customHeight="1" hidden="1">
      <c r="A77" s="28"/>
      <c r="B77" s="125" t="s">
        <v>156</v>
      </c>
      <c r="C77" s="126"/>
      <c r="D77" s="126"/>
      <c r="E77" s="5" t="s">
        <v>25</v>
      </c>
      <c r="F77" s="108">
        <f>SUM(F79:F81)</f>
        <v>0</v>
      </c>
      <c r="G77" s="7">
        <v>0</v>
      </c>
      <c r="H77" s="7">
        <f>H81</f>
        <v>0</v>
      </c>
      <c r="I77" s="7">
        <f aca="true" t="shared" si="25" ref="I77:N77">I79+I81</f>
        <v>0</v>
      </c>
      <c r="J77" s="7">
        <f t="shared" si="25"/>
        <v>0</v>
      </c>
      <c r="K77" s="7">
        <f t="shared" si="25"/>
        <v>0</v>
      </c>
      <c r="L77" s="7">
        <f t="shared" si="25"/>
        <v>0</v>
      </c>
      <c r="M77" s="7">
        <f t="shared" si="25"/>
        <v>0</v>
      </c>
      <c r="N77" s="7">
        <f t="shared" si="25"/>
        <v>0</v>
      </c>
      <c r="O77" s="6" t="s">
        <v>5</v>
      </c>
    </row>
    <row r="78" spans="1:15" ht="12.75" customHeight="1" hidden="1">
      <c r="A78" s="28"/>
      <c r="B78" s="127" t="s">
        <v>157</v>
      </c>
      <c r="C78" s="128"/>
      <c r="D78" s="128"/>
      <c r="E78" s="8" t="s">
        <v>14</v>
      </c>
      <c r="F78" s="109" t="s">
        <v>5</v>
      </c>
      <c r="G78" s="15" t="s">
        <v>5</v>
      </c>
      <c r="H78" s="15" t="s">
        <v>5</v>
      </c>
      <c r="I78" s="15" t="s">
        <v>5</v>
      </c>
      <c r="J78" s="15" t="s">
        <v>5</v>
      </c>
      <c r="K78" s="15" t="s">
        <v>5</v>
      </c>
      <c r="L78" s="15" t="s">
        <v>5</v>
      </c>
      <c r="M78" s="15" t="s">
        <v>5</v>
      </c>
      <c r="N78" s="15" t="s">
        <v>5</v>
      </c>
      <c r="O78" s="6" t="s">
        <v>5</v>
      </c>
    </row>
    <row r="79" spans="1:15" ht="12.75" customHeight="1" hidden="1">
      <c r="A79" s="28"/>
      <c r="B79" s="127" t="s">
        <v>158</v>
      </c>
      <c r="C79" s="128"/>
      <c r="D79" s="128"/>
      <c r="E79" s="11" t="s">
        <v>15</v>
      </c>
      <c r="F79" s="108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6" t="s">
        <v>5</v>
      </c>
    </row>
    <row r="80" spans="1:15" ht="12.75" customHeight="1" hidden="1">
      <c r="A80" s="28"/>
      <c r="B80" s="127" t="s">
        <v>159</v>
      </c>
      <c r="C80" s="128"/>
      <c r="D80" s="128"/>
      <c r="E80" s="11" t="s">
        <v>16</v>
      </c>
      <c r="F80" s="108"/>
      <c r="G80" s="7"/>
      <c r="H80" s="7"/>
      <c r="I80" s="7"/>
      <c r="J80" s="7"/>
      <c r="K80" s="7"/>
      <c r="L80" s="7"/>
      <c r="M80" s="7"/>
      <c r="N80" s="7"/>
      <c r="O80" s="6" t="s">
        <v>5</v>
      </c>
    </row>
    <row r="81" spans="1:15" ht="15" customHeight="1" hidden="1">
      <c r="A81" s="28"/>
      <c r="B81" s="127" t="s">
        <v>160</v>
      </c>
      <c r="C81" s="128"/>
      <c r="D81" s="128"/>
      <c r="E81" s="11" t="s">
        <v>19</v>
      </c>
      <c r="F81" s="108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6" t="s">
        <v>5</v>
      </c>
    </row>
    <row r="82" spans="1:15" ht="13.5" customHeight="1" hidden="1">
      <c r="A82" s="34"/>
      <c r="B82" s="129" t="s">
        <v>34</v>
      </c>
      <c r="C82" s="130"/>
      <c r="D82" s="130"/>
      <c r="E82" s="11" t="s">
        <v>20</v>
      </c>
      <c r="F82" s="108"/>
      <c r="G82" s="7"/>
      <c r="H82" s="7"/>
      <c r="I82" s="7"/>
      <c r="J82" s="7"/>
      <c r="K82" s="15"/>
      <c r="L82" s="7"/>
      <c r="M82" s="7"/>
      <c r="N82" s="7"/>
      <c r="O82" s="6" t="s">
        <v>5</v>
      </c>
    </row>
    <row r="83" spans="1:15" s="20" customFormat="1" ht="14.25" customHeight="1" hidden="1">
      <c r="A83" s="110" t="s">
        <v>48</v>
      </c>
      <c r="B83" s="247" t="s">
        <v>176</v>
      </c>
      <c r="C83" s="248"/>
      <c r="D83" s="248"/>
      <c r="E83" s="4" t="s">
        <v>21</v>
      </c>
      <c r="F83" s="111">
        <f aca="true" t="shared" si="26" ref="F83:N83">SUM(F84:F85)</f>
        <v>0</v>
      </c>
      <c r="G83" s="21">
        <f t="shared" si="26"/>
        <v>0</v>
      </c>
      <c r="H83" s="21">
        <f t="shared" si="26"/>
        <v>0</v>
      </c>
      <c r="I83" s="21">
        <f t="shared" si="26"/>
        <v>0</v>
      </c>
      <c r="J83" s="21">
        <f t="shared" si="26"/>
        <v>0</v>
      </c>
      <c r="K83" s="21">
        <f t="shared" si="26"/>
        <v>0</v>
      </c>
      <c r="L83" s="21">
        <f t="shared" si="26"/>
        <v>0</v>
      </c>
      <c r="M83" s="21">
        <f t="shared" si="26"/>
        <v>0</v>
      </c>
      <c r="N83" s="21">
        <f t="shared" si="26"/>
        <v>0</v>
      </c>
      <c r="O83" s="21">
        <f>F83</f>
        <v>0</v>
      </c>
    </row>
    <row r="84" spans="1:15" ht="18" customHeight="1" hidden="1">
      <c r="A84" s="28"/>
      <c r="B84" s="76" t="s">
        <v>102</v>
      </c>
      <c r="C84" s="14" t="s">
        <v>22</v>
      </c>
      <c r="D84" s="14" t="s">
        <v>139</v>
      </c>
      <c r="E84" s="5" t="s">
        <v>23</v>
      </c>
      <c r="F84" s="108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6" t="s">
        <v>5</v>
      </c>
    </row>
    <row r="85" spans="1:15" ht="12.75" customHeight="1" hidden="1">
      <c r="A85" s="28"/>
      <c r="B85" s="125" t="s">
        <v>156</v>
      </c>
      <c r="C85" s="126"/>
      <c r="D85" s="126"/>
      <c r="E85" s="5" t="s">
        <v>25</v>
      </c>
      <c r="F85" s="108">
        <f>SUM(F87:F89)</f>
        <v>0</v>
      </c>
      <c r="G85" s="7">
        <v>0</v>
      </c>
      <c r="H85" s="7">
        <f>H89</f>
        <v>0</v>
      </c>
      <c r="I85" s="7">
        <f aca="true" t="shared" si="27" ref="I85:N85">I87+I89</f>
        <v>0</v>
      </c>
      <c r="J85" s="7">
        <f t="shared" si="27"/>
        <v>0</v>
      </c>
      <c r="K85" s="7">
        <f t="shared" si="27"/>
        <v>0</v>
      </c>
      <c r="L85" s="7">
        <f t="shared" si="27"/>
        <v>0</v>
      </c>
      <c r="M85" s="7">
        <f t="shared" si="27"/>
        <v>0</v>
      </c>
      <c r="N85" s="7">
        <f t="shared" si="27"/>
        <v>0</v>
      </c>
      <c r="O85" s="6" t="s">
        <v>5</v>
      </c>
    </row>
    <row r="86" spans="1:15" ht="12.75" customHeight="1" hidden="1">
      <c r="A86" s="28"/>
      <c r="B86" s="127" t="s">
        <v>157</v>
      </c>
      <c r="C86" s="128"/>
      <c r="D86" s="128"/>
      <c r="E86" s="8" t="s">
        <v>14</v>
      </c>
      <c r="F86" s="109" t="s">
        <v>5</v>
      </c>
      <c r="G86" s="15" t="s">
        <v>5</v>
      </c>
      <c r="H86" s="15" t="s">
        <v>5</v>
      </c>
      <c r="I86" s="15" t="s">
        <v>5</v>
      </c>
      <c r="J86" s="15" t="s">
        <v>5</v>
      </c>
      <c r="K86" s="15" t="s">
        <v>5</v>
      </c>
      <c r="L86" s="15" t="s">
        <v>5</v>
      </c>
      <c r="M86" s="15" t="s">
        <v>5</v>
      </c>
      <c r="N86" s="15" t="s">
        <v>5</v>
      </c>
      <c r="O86" s="6" t="s">
        <v>5</v>
      </c>
    </row>
    <row r="87" spans="1:15" ht="12.75" customHeight="1" hidden="1">
      <c r="A87" s="28"/>
      <c r="B87" s="127" t="s">
        <v>158</v>
      </c>
      <c r="C87" s="128"/>
      <c r="D87" s="128"/>
      <c r="E87" s="11" t="s">
        <v>15</v>
      </c>
      <c r="F87" s="108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6" t="s">
        <v>5</v>
      </c>
    </row>
    <row r="88" spans="1:15" ht="12.75" customHeight="1" hidden="1">
      <c r="A88" s="28"/>
      <c r="B88" s="127" t="s">
        <v>159</v>
      </c>
      <c r="C88" s="128"/>
      <c r="D88" s="128"/>
      <c r="E88" s="11" t="s">
        <v>16</v>
      </c>
      <c r="F88" s="108"/>
      <c r="G88" s="7"/>
      <c r="H88" s="7"/>
      <c r="I88" s="7"/>
      <c r="J88" s="7"/>
      <c r="K88" s="7"/>
      <c r="L88" s="7"/>
      <c r="M88" s="7"/>
      <c r="N88" s="7"/>
      <c r="O88" s="6" t="s">
        <v>5</v>
      </c>
    </row>
    <row r="89" spans="1:15" ht="15" customHeight="1" hidden="1">
      <c r="A89" s="28"/>
      <c r="B89" s="127" t="s">
        <v>160</v>
      </c>
      <c r="C89" s="128"/>
      <c r="D89" s="128"/>
      <c r="E89" s="11" t="s">
        <v>19</v>
      </c>
      <c r="F89" s="108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6" t="s">
        <v>5</v>
      </c>
    </row>
    <row r="90" spans="1:15" ht="13.5" customHeight="1" hidden="1">
      <c r="A90" s="34"/>
      <c r="B90" s="129" t="s">
        <v>34</v>
      </c>
      <c r="C90" s="130"/>
      <c r="D90" s="130"/>
      <c r="E90" s="11" t="s">
        <v>20</v>
      </c>
      <c r="F90" s="108"/>
      <c r="G90" s="7"/>
      <c r="H90" s="7"/>
      <c r="I90" s="7"/>
      <c r="J90" s="7"/>
      <c r="K90" s="15"/>
      <c r="L90" s="7"/>
      <c r="M90" s="7"/>
      <c r="N90" s="7"/>
      <c r="O90" s="6" t="s">
        <v>5</v>
      </c>
    </row>
    <row r="91" spans="1:15" s="20" customFormat="1" ht="16.5" customHeight="1" hidden="1">
      <c r="A91" s="110" t="s">
        <v>48</v>
      </c>
      <c r="B91" s="247" t="s">
        <v>177</v>
      </c>
      <c r="C91" s="248"/>
      <c r="D91" s="248"/>
      <c r="E91" s="4" t="s">
        <v>21</v>
      </c>
      <c r="F91" s="111">
        <f aca="true" t="shared" si="28" ref="F91:N91">SUM(F92:F93)</f>
        <v>0</v>
      </c>
      <c r="G91" s="21">
        <f t="shared" si="28"/>
        <v>0</v>
      </c>
      <c r="H91" s="21">
        <f t="shared" si="28"/>
        <v>0</v>
      </c>
      <c r="I91" s="21">
        <f t="shared" si="28"/>
        <v>0</v>
      </c>
      <c r="J91" s="21">
        <f t="shared" si="28"/>
        <v>0</v>
      </c>
      <c r="K91" s="21">
        <f t="shared" si="28"/>
        <v>0</v>
      </c>
      <c r="L91" s="21">
        <f t="shared" si="28"/>
        <v>0</v>
      </c>
      <c r="M91" s="21">
        <f t="shared" si="28"/>
        <v>0</v>
      </c>
      <c r="N91" s="21">
        <f t="shared" si="28"/>
        <v>0</v>
      </c>
      <c r="O91" s="21">
        <f>F91</f>
        <v>0</v>
      </c>
    </row>
    <row r="92" spans="1:15" ht="17.25" customHeight="1" hidden="1">
      <c r="A92" s="28"/>
      <c r="B92" s="76" t="s">
        <v>102</v>
      </c>
      <c r="C92" s="14" t="s">
        <v>22</v>
      </c>
      <c r="D92" s="14" t="s">
        <v>139</v>
      </c>
      <c r="E92" s="5" t="s">
        <v>23</v>
      </c>
      <c r="F92" s="108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6" t="s">
        <v>5</v>
      </c>
    </row>
    <row r="93" spans="1:15" ht="12.75" customHeight="1" hidden="1">
      <c r="A93" s="28"/>
      <c r="B93" s="125" t="s">
        <v>156</v>
      </c>
      <c r="C93" s="126"/>
      <c r="D93" s="126"/>
      <c r="E93" s="5" t="s">
        <v>25</v>
      </c>
      <c r="F93" s="108">
        <f>SUM(F95:F97)</f>
        <v>0</v>
      </c>
      <c r="G93" s="7">
        <v>0</v>
      </c>
      <c r="H93" s="7">
        <f>H97</f>
        <v>0</v>
      </c>
      <c r="I93" s="7">
        <f aca="true" t="shared" si="29" ref="I93:N93">I95+I97</f>
        <v>0</v>
      </c>
      <c r="J93" s="7">
        <f t="shared" si="29"/>
        <v>0</v>
      </c>
      <c r="K93" s="7">
        <f t="shared" si="29"/>
        <v>0</v>
      </c>
      <c r="L93" s="7">
        <f t="shared" si="29"/>
        <v>0</v>
      </c>
      <c r="M93" s="7">
        <f t="shared" si="29"/>
        <v>0</v>
      </c>
      <c r="N93" s="7">
        <f t="shared" si="29"/>
        <v>0</v>
      </c>
      <c r="O93" s="6" t="s">
        <v>5</v>
      </c>
    </row>
    <row r="94" spans="1:15" ht="12.75" customHeight="1" hidden="1">
      <c r="A94" s="28"/>
      <c r="B94" s="127" t="s">
        <v>157</v>
      </c>
      <c r="C94" s="128"/>
      <c r="D94" s="128"/>
      <c r="E94" s="8" t="s">
        <v>14</v>
      </c>
      <c r="F94" s="109" t="s">
        <v>5</v>
      </c>
      <c r="G94" s="15" t="s">
        <v>5</v>
      </c>
      <c r="H94" s="15" t="s">
        <v>5</v>
      </c>
      <c r="I94" s="15" t="s">
        <v>5</v>
      </c>
      <c r="J94" s="15" t="s">
        <v>5</v>
      </c>
      <c r="K94" s="15" t="s">
        <v>5</v>
      </c>
      <c r="L94" s="15" t="s">
        <v>5</v>
      </c>
      <c r="M94" s="15" t="s">
        <v>5</v>
      </c>
      <c r="N94" s="15" t="s">
        <v>5</v>
      </c>
      <c r="O94" s="6" t="s">
        <v>5</v>
      </c>
    </row>
    <row r="95" spans="1:15" ht="12.75" customHeight="1" hidden="1">
      <c r="A95" s="28"/>
      <c r="B95" s="127" t="s">
        <v>158</v>
      </c>
      <c r="C95" s="128"/>
      <c r="D95" s="128"/>
      <c r="E95" s="11" t="s">
        <v>15</v>
      </c>
      <c r="F95" s="108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6" t="s">
        <v>5</v>
      </c>
    </row>
    <row r="96" spans="1:15" ht="12.75" customHeight="1" hidden="1">
      <c r="A96" s="28"/>
      <c r="B96" s="127" t="s">
        <v>159</v>
      </c>
      <c r="C96" s="128"/>
      <c r="D96" s="128"/>
      <c r="E96" s="11" t="s">
        <v>16</v>
      </c>
      <c r="F96" s="108"/>
      <c r="G96" s="7"/>
      <c r="H96" s="7"/>
      <c r="I96" s="7"/>
      <c r="J96" s="7"/>
      <c r="K96" s="7"/>
      <c r="L96" s="7"/>
      <c r="M96" s="7"/>
      <c r="N96" s="7"/>
      <c r="O96" s="6" t="s">
        <v>5</v>
      </c>
    </row>
    <row r="97" spans="1:15" ht="15" customHeight="1" hidden="1">
      <c r="A97" s="28"/>
      <c r="B97" s="127" t="s">
        <v>160</v>
      </c>
      <c r="C97" s="128"/>
      <c r="D97" s="128"/>
      <c r="E97" s="11" t="s">
        <v>19</v>
      </c>
      <c r="F97" s="108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6" t="s">
        <v>5</v>
      </c>
    </row>
    <row r="98" spans="1:15" ht="13.5" customHeight="1" hidden="1">
      <c r="A98" s="34"/>
      <c r="B98" s="129" t="s">
        <v>34</v>
      </c>
      <c r="C98" s="130"/>
      <c r="D98" s="130"/>
      <c r="E98" s="11" t="s">
        <v>20</v>
      </c>
      <c r="F98" s="108"/>
      <c r="G98" s="7"/>
      <c r="H98" s="7"/>
      <c r="I98" s="7"/>
      <c r="J98" s="7"/>
      <c r="K98" s="15"/>
      <c r="L98" s="7"/>
      <c r="M98" s="7"/>
      <c r="N98" s="7"/>
      <c r="O98" s="6" t="s">
        <v>5</v>
      </c>
    </row>
    <row r="99" spans="1:15" s="20" customFormat="1" ht="21" customHeight="1">
      <c r="A99" s="110">
        <v>2</v>
      </c>
      <c r="B99" s="249" t="s">
        <v>184</v>
      </c>
      <c r="C99" s="250"/>
      <c r="D99" s="250"/>
      <c r="E99" s="4" t="s">
        <v>21</v>
      </c>
      <c r="F99" s="21">
        <f aca="true" t="shared" si="30" ref="F99:N99">SUM(F100:F101)</f>
        <v>33200</v>
      </c>
      <c r="G99" s="21">
        <f t="shared" si="30"/>
        <v>0</v>
      </c>
      <c r="H99" s="21">
        <f t="shared" si="30"/>
        <v>0</v>
      </c>
      <c r="I99" s="21">
        <f t="shared" si="30"/>
        <v>33200</v>
      </c>
      <c r="J99" s="21">
        <f t="shared" si="30"/>
        <v>0</v>
      </c>
      <c r="K99" s="21">
        <f t="shared" si="30"/>
        <v>0</v>
      </c>
      <c r="L99" s="21">
        <f t="shared" si="30"/>
        <v>0</v>
      </c>
      <c r="M99" s="21">
        <f t="shared" si="30"/>
        <v>0</v>
      </c>
      <c r="N99" s="21">
        <f t="shared" si="30"/>
        <v>0</v>
      </c>
      <c r="O99" s="21">
        <f>F99</f>
        <v>33200</v>
      </c>
    </row>
    <row r="100" spans="1:15" s="20" customFormat="1" ht="15.75" customHeight="1">
      <c r="A100" s="32"/>
      <c r="B100" s="275" t="s">
        <v>22</v>
      </c>
      <c r="C100" s="276"/>
      <c r="D100" s="37" t="s">
        <v>126</v>
      </c>
      <c r="E100" s="22" t="s">
        <v>23</v>
      </c>
      <c r="F100" s="23">
        <f>F104+F105+F103</f>
        <v>33200</v>
      </c>
      <c r="G100" s="23">
        <f>G104+G105+G103</f>
        <v>0</v>
      </c>
      <c r="H100" s="23">
        <f>H104+H105+H103</f>
        <v>0</v>
      </c>
      <c r="I100" s="23">
        <f>I104+I105+I103</f>
        <v>33200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18" t="s">
        <v>5</v>
      </c>
    </row>
    <row r="101" spans="1:15" ht="12.75" customHeight="1">
      <c r="A101" s="28"/>
      <c r="B101" s="260" t="s">
        <v>185</v>
      </c>
      <c r="C101" s="261"/>
      <c r="D101" s="262"/>
      <c r="E101" s="5" t="s">
        <v>25</v>
      </c>
      <c r="F101" s="7">
        <v>0</v>
      </c>
      <c r="G101" s="7">
        <v>0</v>
      </c>
      <c r="H101" s="7">
        <v>0</v>
      </c>
      <c r="I101" s="7">
        <v>0</v>
      </c>
      <c r="J101" s="7">
        <f>J103+J105</f>
        <v>0</v>
      </c>
      <c r="K101" s="7">
        <f>K103+K105</f>
        <v>0</v>
      </c>
      <c r="L101" s="7">
        <f>L103+L105</f>
        <v>0</v>
      </c>
      <c r="M101" s="7">
        <f>M103+M105</f>
        <v>0</v>
      </c>
      <c r="N101" s="7">
        <f>N103+N105</f>
        <v>0</v>
      </c>
      <c r="O101" s="6" t="s">
        <v>5</v>
      </c>
    </row>
    <row r="102" spans="1:15" ht="12.75" customHeight="1">
      <c r="A102" s="28"/>
      <c r="B102" s="263"/>
      <c r="C102" s="264"/>
      <c r="D102" s="265"/>
      <c r="E102" s="8" t="s">
        <v>14</v>
      </c>
      <c r="F102" s="15" t="s">
        <v>5</v>
      </c>
      <c r="G102" s="15" t="s">
        <v>5</v>
      </c>
      <c r="H102" s="15" t="s">
        <v>5</v>
      </c>
      <c r="I102" s="15" t="s">
        <v>5</v>
      </c>
      <c r="J102" s="15" t="s">
        <v>5</v>
      </c>
      <c r="K102" s="15" t="s">
        <v>5</v>
      </c>
      <c r="L102" s="15" t="s">
        <v>5</v>
      </c>
      <c r="M102" s="15" t="s">
        <v>5</v>
      </c>
      <c r="N102" s="15" t="s">
        <v>5</v>
      </c>
      <c r="O102" s="6" t="s">
        <v>5</v>
      </c>
    </row>
    <row r="103" spans="1:15" ht="12.75" customHeight="1">
      <c r="A103" s="28"/>
      <c r="B103" s="263"/>
      <c r="C103" s="264"/>
      <c r="D103" s="265"/>
      <c r="E103" s="11" t="s">
        <v>15</v>
      </c>
      <c r="F103" s="7">
        <v>28200</v>
      </c>
      <c r="G103" s="7">
        <v>0</v>
      </c>
      <c r="H103" s="7">
        <v>0</v>
      </c>
      <c r="I103" s="7">
        <v>28200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6" t="s">
        <v>5</v>
      </c>
    </row>
    <row r="104" spans="1:15" ht="12.75" customHeight="1">
      <c r="A104" s="28"/>
      <c r="B104" s="266"/>
      <c r="C104" s="267"/>
      <c r="D104" s="268"/>
      <c r="E104" s="11" t="s">
        <v>16</v>
      </c>
      <c r="F104" s="7">
        <v>0</v>
      </c>
      <c r="G104" s="7"/>
      <c r="H104" s="7"/>
      <c r="I104" s="7">
        <v>0</v>
      </c>
      <c r="J104" s="7"/>
      <c r="K104" s="7"/>
      <c r="L104" s="7"/>
      <c r="M104" s="7"/>
      <c r="N104" s="7"/>
      <c r="O104" s="6" t="s">
        <v>5</v>
      </c>
    </row>
    <row r="105" spans="1:15" ht="15" customHeight="1">
      <c r="A105" s="28"/>
      <c r="B105" s="269" t="s">
        <v>194</v>
      </c>
      <c r="C105" s="270"/>
      <c r="D105" s="271"/>
      <c r="E105" s="11" t="s">
        <v>19</v>
      </c>
      <c r="F105" s="7">
        <f>I105</f>
        <v>5000</v>
      </c>
      <c r="G105" s="7">
        <v>0</v>
      </c>
      <c r="H105" s="7">
        <v>0</v>
      </c>
      <c r="I105" s="7">
        <v>5000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6" t="s">
        <v>5</v>
      </c>
    </row>
    <row r="106" spans="1:15" ht="13.5" customHeight="1">
      <c r="A106" s="34"/>
      <c r="B106" s="272"/>
      <c r="C106" s="273"/>
      <c r="D106" s="274"/>
      <c r="E106" s="11" t="s">
        <v>20</v>
      </c>
      <c r="F106" s="108"/>
      <c r="G106" s="7"/>
      <c r="H106" s="7"/>
      <c r="I106" s="7"/>
      <c r="J106" s="7"/>
      <c r="K106" s="15"/>
      <c r="L106" s="7"/>
      <c r="M106" s="7"/>
      <c r="N106" s="7"/>
      <c r="O106" s="6" t="s">
        <v>5</v>
      </c>
    </row>
    <row r="107" spans="1:15" s="20" customFormat="1" ht="14.25" customHeight="1" hidden="1">
      <c r="A107" s="31" t="s">
        <v>30</v>
      </c>
      <c r="B107" s="153" t="s">
        <v>101</v>
      </c>
      <c r="C107" s="154"/>
      <c r="D107" s="155"/>
      <c r="E107" s="4" t="s">
        <v>21</v>
      </c>
      <c r="F107" s="21">
        <f>SUM(F108:F109)</f>
        <v>0</v>
      </c>
      <c r="G107" s="21">
        <f aca="true" t="shared" si="31" ref="G107:N107">SUM(G108:G109)</f>
        <v>0</v>
      </c>
      <c r="H107" s="21">
        <f t="shared" si="31"/>
        <v>0</v>
      </c>
      <c r="I107" s="21">
        <f t="shared" si="31"/>
        <v>0</v>
      </c>
      <c r="J107" s="21">
        <f t="shared" si="31"/>
        <v>0</v>
      </c>
      <c r="K107" s="21">
        <f t="shared" si="31"/>
        <v>0</v>
      </c>
      <c r="L107" s="21">
        <f t="shared" si="31"/>
        <v>0</v>
      </c>
      <c r="M107" s="21">
        <f t="shared" si="31"/>
        <v>0</v>
      </c>
      <c r="N107" s="21">
        <f t="shared" si="31"/>
        <v>0</v>
      </c>
      <c r="O107" s="21">
        <v>0</v>
      </c>
    </row>
    <row r="108" spans="1:15" s="40" customFormat="1" ht="20.25" customHeight="1" hidden="1">
      <c r="A108" s="39"/>
      <c r="B108" s="156" t="s">
        <v>102</v>
      </c>
      <c r="C108" s="158" t="s">
        <v>22</v>
      </c>
      <c r="D108" s="160" t="s">
        <v>103</v>
      </c>
      <c r="E108" s="77" t="s">
        <v>23</v>
      </c>
      <c r="F108" s="23">
        <v>0</v>
      </c>
      <c r="G108" s="23">
        <v>0</v>
      </c>
      <c r="H108" s="23">
        <v>0</v>
      </c>
      <c r="I108" s="23">
        <f aca="true" t="shared" si="32" ref="I108:N108">SUM(I111:I114)</f>
        <v>0</v>
      </c>
      <c r="J108" s="23">
        <f t="shared" si="32"/>
        <v>0</v>
      </c>
      <c r="K108" s="23">
        <f t="shared" si="32"/>
        <v>0</v>
      </c>
      <c r="L108" s="23">
        <f t="shared" si="32"/>
        <v>0</v>
      </c>
      <c r="M108" s="23">
        <f t="shared" si="32"/>
        <v>0</v>
      </c>
      <c r="N108" s="23">
        <f t="shared" si="32"/>
        <v>0</v>
      </c>
      <c r="O108" s="18" t="s">
        <v>5</v>
      </c>
    </row>
    <row r="109" spans="1:15" s="10" customFormat="1" ht="19.5" customHeight="1" hidden="1">
      <c r="A109" s="29"/>
      <c r="B109" s="157"/>
      <c r="C109" s="159"/>
      <c r="D109" s="161"/>
      <c r="E109" s="78" t="s">
        <v>25</v>
      </c>
      <c r="F109" s="7">
        <f>F111+F113</f>
        <v>0</v>
      </c>
      <c r="G109" s="7">
        <f>G111+G113</f>
        <v>0</v>
      </c>
      <c r="H109" s="7">
        <f>H111+H113</f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6" t="s">
        <v>5</v>
      </c>
    </row>
    <row r="110" spans="1:15" s="10" customFormat="1" ht="21" customHeight="1" hidden="1">
      <c r="A110" s="29"/>
      <c r="B110" s="162" t="s">
        <v>108</v>
      </c>
      <c r="C110" s="163"/>
      <c r="D110" s="164"/>
      <c r="E110" s="8" t="s">
        <v>14</v>
      </c>
      <c r="F110" s="15" t="s">
        <v>5</v>
      </c>
      <c r="G110" s="15" t="s">
        <v>5</v>
      </c>
      <c r="H110" s="15" t="s">
        <v>5</v>
      </c>
      <c r="I110" s="15" t="s">
        <v>5</v>
      </c>
      <c r="J110" s="15" t="s">
        <v>5</v>
      </c>
      <c r="K110" s="15" t="s">
        <v>5</v>
      </c>
      <c r="L110" s="15" t="s">
        <v>5</v>
      </c>
      <c r="M110" s="15" t="s">
        <v>5</v>
      </c>
      <c r="N110" s="15" t="s">
        <v>5</v>
      </c>
      <c r="O110" s="6" t="s">
        <v>5</v>
      </c>
    </row>
    <row r="111" spans="1:15" s="10" customFormat="1" ht="17.25" customHeight="1" hidden="1">
      <c r="A111" s="29"/>
      <c r="B111" s="165" t="s">
        <v>135</v>
      </c>
      <c r="C111" s="166"/>
      <c r="D111" s="167"/>
      <c r="E111" s="11" t="s">
        <v>15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6" t="s">
        <v>5</v>
      </c>
    </row>
    <row r="112" spans="1:15" s="10" customFormat="1" ht="12" customHeight="1" hidden="1">
      <c r="A112" s="29"/>
      <c r="B112" s="168"/>
      <c r="C112" s="169"/>
      <c r="D112" s="170"/>
      <c r="E112" s="11" t="s">
        <v>16</v>
      </c>
      <c r="F112" s="7"/>
      <c r="G112" s="7"/>
      <c r="H112" s="7"/>
      <c r="I112" s="7"/>
      <c r="J112" s="7"/>
      <c r="K112" s="7"/>
      <c r="L112" s="7"/>
      <c r="M112" s="7"/>
      <c r="N112" s="7"/>
      <c r="O112" s="6" t="s">
        <v>5</v>
      </c>
    </row>
    <row r="113" spans="1:15" s="10" customFormat="1" ht="12" customHeight="1" hidden="1">
      <c r="A113" s="29"/>
      <c r="B113" s="171"/>
      <c r="C113" s="172"/>
      <c r="D113" s="173"/>
      <c r="E113" s="11" t="s">
        <v>19</v>
      </c>
      <c r="F113" s="7">
        <v>0</v>
      </c>
      <c r="G113" s="7">
        <v>0</v>
      </c>
      <c r="H113" s="7">
        <v>0</v>
      </c>
      <c r="I113" s="7"/>
      <c r="J113" s="7"/>
      <c r="K113" s="7"/>
      <c r="L113" s="7"/>
      <c r="M113" s="7"/>
      <c r="N113" s="7"/>
      <c r="O113" s="6"/>
    </row>
    <row r="114" spans="1:15" s="75" customFormat="1" ht="14.25" customHeight="1" hidden="1">
      <c r="A114" s="74"/>
      <c r="B114" s="174" t="s">
        <v>104</v>
      </c>
      <c r="C114" s="175"/>
      <c r="D114" s="176"/>
      <c r="E114" s="55" t="s">
        <v>20</v>
      </c>
      <c r="F114" s="56"/>
      <c r="G114" s="56"/>
      <c r="H114" s="106"/>
      <c r="I114" s="56"/>
      <c r="J114" s="56"/>
      <c r="K114" s="56"/>
      <c r="L114" s="56"/>
      <c r="M114" s="56"/>
      <c r="N114" s="56"/>
      <c r="O114" s="58" t="s">
        <v>5</v>
      </c>
    </row>
    <row r="115" spans="1:15" s="20" customFormat="1" ht="15" customHeight="1" hidden="1">
      <c r="A115" s="31" t="s">
        <v>31</v>
      </c>
      <c r="B115" s="134" t="s">
        <v>100</v>
      </c>
      <c r="C115" s="134"/>
      <c r="D115" s="135"/>
      <c r="E115" s="4" t="s">
        <v>21</v>
      </c>
      <c r="F115" s="21">
        <f aca="true" t="shared" si="33" ref="F115:N115">SUM(F116:F117)</f>
        <v>0</v>
      </c>
      <c r="G115" s="21">
        <f t="shared" si="33"/>
        <v>0</v>
      </c>
      <c r="H115" s="21">
        <f t="shared" si="33"/>
        <v>0</v>
      </c>
      <c r="I115" s="21">
        <f t="shared" si="33"/>
        <v>0</v>
      </c>
      <c r="J115" s="21">
        <f t="shared" si="33"/>
        <v>0</v>
      </c>
      <c r="K115" s="21">
        <f t="shared" si="33"/>
        <v>0</v>
      </c>
      <c r="L115" s="21">
        <f t="shared" si="33"/>
        <v>0</v>
      </c>
      <c r="M115" s="21">
        <f t="shared" si="33"/>
        <v>0</v>
      </c>
      <c r="N115" s="21">
        <f t="shared" si="33"/>
        <v>0</v>
      </c>
      <c r="O115" s="69">
        <f>G115+H115</f>
        <v>0</v>
      </c>
    </row>
    <row r="116" spans="1:15" s="40" customFormat="1" ht="16.5" customHeight="1" hidden="1">
      <c r="A116" s="39"/>
      <c r="B116" s="158" t="s">
        <v>58</v>
      </c>
      <c r="C116" s="158" t="s">
        <v>96</v>
      </c>
      <c r="D116" s="179" t="s">
        <v>78</v>
      </c>
      <c r="E116" s="22" t="s">
        <v>23</v>
      </c>
      <c r="F116" s="23">
        <f aca="true" t="shared" si="34" ref="F116:N116">SUM(F119:F122)</f>
        <v>0</v>
      </c>
      <c r="G116" s="23">
        <f t="shared" si="34"/>
        <v>0</v>
      </c>
      <c r="H116" s="23">
        <f t="shared" si="34"/>
        <v>0</v>
      </c>
      <c r="I116" s="23">
        <f t="shared" si="34"/>
        <v>0</v>
      </c>
      <c r="J116" s="23">
        <f t="shared" si="34"/>
        <v>0</v>
      </c>
      <c r="K116" s="23">
        <f t="shared" si="34"/>
        <v>0</v>
      </c>
      <c r="L116" s="23">
        <f t="shared" si="34"/>
        <v>0</v>
      </c>
      <c r="M116" s="23">
        <f t="shared" si="34"/>
        <v>0</v>
      </c>
      <c r="N116" s="23">
        <f t="shared" si="34"/>
        <v>0</v>
      </c>
      <c r="O116" s="62" t="s">
        <v>5</v>
      </c>
    </row>
    <row r="117" spans="1:15" s="10" customFormat="1" ht="12.75" customHeight="1" hidden="1">
      <c r="A117" s="29"/>
      <c r="B117" s="177"/>
      <c r="C117" s="177"/>
      <c r="D117" s="180"/>
      <c r="E117" s="5" t="s">
        <v>25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61" t="s">
        <v>5</v>
      </c>
    </row>
    <row r="118" spans="1:15" s="10" customFormat="1" ht="12.75" customHeight="1" hidden="1">
      <c r="A118" s="29"/>
      <c r="B118" s="178"/>
      <c r="C118" s="178"/>
      <c r="D118" s="181"/>
      <c r="E118" s="8" t="s">
        <v>14</v>
      </c>
      <c r="F118" s="15" t="s">
        <v>5</v>
      </c>
      <c r="G118" s="15" t="s">
        <v>5</v>
      </c>
      <c r="H118" s="15" t="s">
        <v>5</v>
      </c>
      <c r="I118" s="15" t="s">
        <v>5</v>
      </c>
      <c r="J118" s="15" t="s">
        <v>5</v>
      </c>
      <c r="K118" s="15" t="s">
        <v>5</v>
      </c>
      <c r="L118" s="15" t="s">
        <v>5</v>
      </c>
      <c r="M118" s="15" t="s">
        <v>5</v>
      </c>
      <c r="N118" s="15" t="s">
        <v>5</v>
      </c>
      <c r="O118" s="61" t="s">
        <v>5</v>
      </c>
    </row>
    <row r="119" spans="1:15" s="10" customFormat="1" ht="12.75" customHeight="1" hidden="1">
      <c r="A119" s="29"/>
      <c r="B119" s="72" t="s">
        <v>99</v>
      </c>
      <c r="C119" s="71"/>
      <c r="D119" s="65"/>
      <c r="E119" s="11" t="s">
        <v>15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61" t="s">
        <v>5</v>
      </c>
    </row>
    <row r="120" spans="1:15" s="10" customFormat="1" ht="12.75" customHeight="1" hidden="1">
      <c r="A120" s="29"/>
      <c r="B120" s="182" t="s">
        <v>97</v>
      </c>
      <c r="C120" s="183"/>
      <c r="D120" s="184"/>
      <c r="E120" s="11" t="s">
        <v>16</v>
      </c>
      <c r="F120" s="7"/>
      <c r="G120" s="7"/>
      <c r="H120" s="7"/>
      <c r="I120" s="7"/>
      <c r="J120" s="7"/>
      <c r="K120" s="7"/>
      <c r="L120" s="7"/>
      <c r="M120" s="7"/>
      <c r="N120" s="7"/>
      <c r="O120" s="61" t="s">
        <v>5</v>
      </c>
    </row>
    <row r="121" spans="1:15" s="10" customFormat="1" ht="14.25" customHeight="1" hidden="1">
      <c r="A121" s="29"/>
      <c r="B121" s="185"/>
      <c r="C121" s="186"/>
      <c r="D121" s="187"/>
      <c r="E121" s="11" t="s">
        <v>19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61" t="s">
        <v>5</v>
      </c>
    </row>
    <row r="122" spans="1:15" s="40" customFormat="1" ht="16.5" customHeight="1" hidden="1">
      <c r="A122" s="66"/>
      <c r="B122" s="188" t="s">
        <v>98</v>
      </c>
      <c r="C122" s="189"/>
      <c r="D122" s="189"/>
      <c r="E122" s="70" t="s">
        <v>20</v>
      </c>
      <c r="F122" s="23"/>
      <c r="G122" s="23"/>
      <c r="H122" s="67"/>
      <c r="I122" s="67"/>
      <c r="J122" s="67"/>
      <c r="K122" s="67"/>
      <c r="L122" s="68"/>
      <c r="M122" s="67"/>
      <c r="N122" s="67"/>
      <c r="O122" s="62" t="s">
        <v>5</v>
      </c>
    </row>
    <row r="123" spans="1:15" s="20" customFormat="1" ht="52.5" customHeight="1" hidden="1">
      <c r="A123" s="31" t="s">
        <v>106</v>
      </c>
      <c r="B123" s="134" t="s">
        <v>114</v>
      </c>
      <c r="C123" s="134"/>
      <c r="D123" s="135"/>
      <c r="E123" s="4" t="s">
        <v>21</v>
      </c>
      <c r="F123" s="21">
        <f>SUM(F124:F125)</f>
        <v>0</v>
      </c>
      <c r="G123" s="21">
        <f>SUM(G124:G125)</f>
        <v>0</v>
      </c>
      <c r="H123" s="21">
        <f aca="true" t="shared" si="35" ref="H123:N123">SUM(H124:H125)</f>
        <v>0</v>
      </c>
      <c r="I123" s="21">
        <f t="shared" si="35"/>
        <v>0</v>
      </c>
      <c r="J123" s="21">
        <f t="shared" si="35"/>
        <v>0</v>
      </c>
      <c r="K123" s="21">
        <f t="shared" si="35"/>
        <v>0</v>
      </c>
      <c r="L123" s="21">
        <f t="shared" si="35"/>
        <v>0</v>
      </c>
      <c r="M123" s="21">
        <f t="shared" si="35"/>
        <v>0</v>
      </c>
      <c r="N123" s="21">
        <f t="shared" si="35"/>
        <v>0</v>
      </c>
      <c r="O123" s="21">
        <f>G123</f>
        <v>0</v>
      </c>
    </row>
    <row r="124" spans="1:15" s="40" customFormat="1" ht="24.75" customHeight="1" hidden="1">
      <c r="A124" s="39"/>
      <c r="B124" s="60" t="s">
        <v>43</v>
      </c>
      <c r="C124" s="41" t="s">
        <v>22</v>
      </c>
      <c r="D124" s="37" t="s">
        <v>145</v>
      </c>
      <c r="E124" s="22" t="s">
        <v>23</v>
      </c>
      <c r="F124" s="23">
        <v>0</v>
      </c>
      <c r="G124" s="7">
        <v>0</v>
      </c>
      <c r="H124" s="23">
        <v>0</v>
      </c>
      <c r="I124" s="23">
        <f aca="true" t="shared" si="36" ref="I124:N124">SUM(I127:I130)</f>
        <v>0</v>
      </c>
      <c r="J124" s="23">
        <f t="shared" si="36"/>
        <v>0</v>
      </c>
      <c r="K124" s="23">
        <f t="shared" si="36"/>
        <v>0</v>
      </c>
      <c r="L124" s="23">
        <f t="shared" si="36"/>
        <v>0</v>
      </c>
      <c r="M124" s="23">
        <f t="shared" si="36"/>
        <v>0</v>
      </c>
      <c r="N124" s="23">
        <f t="shared" si="36"/>
        <v>0</v>
      </c>
      <c r="O124" s="18" t="s">
        <v>5</v>
      </c>
    </row>
    <row r="125" spans="1:15" s="10" customFormat="1" ht="16.5" customHeight="1" hidden="1">
      <c r="A125" s="29"/>
      <c r="B125" s="125" t="s">
        <v>24</v>
      </c>
      <c r="C125" s="126"/>
      <c r="D125" s="126"/>
      <c r="E125" s="5" t="s">
        <v>25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6" t="s">
        <v>5</v>
      </c>
    </row>
    <row r="126" spans="1:15" s="10" customFormat="1" ht="21" customHeight="1" hidden="1">
      <c r="A126" s="29"/>
      <c r="B126" s="127" t="s">
        <v>26</v>
      </c>
      <c r="C126" s="128"/>
      <c r="D126" s="128"/>
      <c r="E126" s="8" t="s">
        <v>14</v>
      </c>
      <c r="F126" s="15" t="s">
        <v>5</v>
      </c>
      <c r="G126" s="15" t="s">
        <v>5</v>
      </c>
      <c r="H126" s="15" t="s">
        <v>5</v>
      </c>
      <c r="I126" s="15" t="s">
        <v>5</v>
      </c>
      <c r="J126" s="15" t="s">
        <v>5</v>
      </c>
      <c r="K126" s="15" t="s">
        <v>5</v>
      </c>
      <c r="L126" s="15" t="s">
        <v>5</v>
      </c>
      <c r="M126" s="15" t="s">
        <v>5</v>
      </c>
      <c r="N126" s="15" t="s">
        <v>5</v>
      </c>
      <c r="O126" s="6" t="s">
        <v>5</v>
      </c>
    </row>
    <row r="127" spans="1:15" s="10" customFormat="1" ht="17.25" customHeight="1" hidden="1">
      <c r="A127" s="29"/>
      <c r="B127" s="127" t="s">
        <v>115</v>
      </c>
      <c r="C127" s="128"/>
      <c r="D127" s="128"/>
      <c r="E127" s="11" t="s">
        <v>15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6" t="s">
        <v>5</v>
      </c>
    </row>
    <row r="128" spans="1:15" s="10" customFormat="1" ht="15.75" customHeight="1" hidden="1">
      <c r="A128" s="29"/>
      <c r="B128" s="190" t="s">
        <v>116</v>
      </c>
      <c r="C128" s="191"/>
      <c r="D128" s="192"/>
      <c r="E128" s="11" t="s">
        <v>16</v>
      </c>
      <c r="F128" s="7">
        <v>0</v>
      </c>
      <c r="G128" s="7">
        <v>0</v>
      </c>
      <c r="H128" s="7">
        <v>0</v>
      </c>
      <c r="I128" s="7"/>
      <c r="J128" s="7"/>
      <c r="K128" s="7"/>
      <c r="L128" s="7"/>
      <c r="M128" s="7"/>
      <c r="N128" s="7"/>
      <c r="O128" s="6" t="s">
        <v>5</v>
      </c>
    </row>
    <row r="129" spans="1:15" s="10" customFormat="1" ht="16.5" customHeight="1" hidden="1">
      <c r="A129" s="29"/>
      <c r="B129" s="185"/>
      <c r="C129" s="186"/>
      <c r="D129" s="187"/>
      <c r="E129" s="11" t="s">
        <v>19</v>
      </c>
      <c r="F129" s="7">
        <v>0</v>
      </c>
      <c r="G129" s="7">
        <v>0</v>
      </c>
      <c r="H129" s="7">
        <v>0</v>
      </c>
      <c r="I129" s="7"/>
      <c r="J129" s="7"/>
      <c r="K129" s="7"/>
      <c r="L129" s="7"/>
      <c r="M129" s="7"/>
      <c r="N129" s="7"/>
      <c r="O129" s="6"/>
    </row>
    <row r="130" spans="1:15" s="10" customFormat="1" ht="17.25" customHeight="1" hidden="1">
      <c r="A130" s="35"/>
      <c r="B130" s="129" t="s">
        <v>117</v>
      </c>
      <c r="C130" s="130"/>
      <c r="D130" s="130"/>
      <c r="E130" s="11" t="s">
        <v>20</v>
      </c>
      <c r="F130" s="7"/>
      <c r="G130" s="7"/>
      <c r="H130" s="7"/>
      <c r="I130" s="7"/>
      <c r="J130" s="7"/>
      <c r="K130" s="7"/>
      <c r="L130" s="7"/>
      <c r="M130" s="7"/>
      <c r="N130" s="7"/>
      <c r="O130" s="6" t="s">
        <v>5</v>
      </c>
    </row>
    <row r="131" spans="1:15" s="89" customFormat="1" ht="19.5" customHeight="1">
      <c r="A131" s="31">
        <v>3</v>
      </c>
      <c r="B131" s="277" t="s">
        <v>105</v>
      </c>
      <c r="C131" s="278"/>
      <c r="D131" s="279"/>
      <c r="E131" s="4" t="s">
        <v>21</v>
      </c>
      <c r="F131" s="13">
        <f>SUM(F132:F133)</f>
        <v>51000000</v>
      </c>
      <c r="G131" s="13">
        <f aca="true" t="shared" si="37" ref="G131:N131">SUM(G132:G133)</f>
        <v>0</v>
      </c>
      <c r="H131" s="13">
        <f t="shared" si="37"/>
        <v>0</v>
      </c>
      <c r="I131" s="13">
        <f t="shared" si="37"/>
        <v>150000</v>
      </c>
      <c r="J131" s="13">
        <f t="shared" si="37"/>
        <v>8000000</v>
      </c>
      <c r="K131" s="13">
        <f t="shared" si="37"/>
        <v>8800000</v>
      </c>
      <c r="L131" s="13">
        <f t="shared" si="37"/>
        <v>12000000</v>
      </c>
      <c r="M131" s="13">
        <f t="shared" si="37"/>
        <v>12000000</v>
      </c>
      <c r="N131" s="13">
        <f t="shared" si="37"/>
        <v>10000000</v>
      </c>
      <c r="O131" s="88">
        <v>50950000</v>
      </c>
    </row>
    <row r="132" spans="1:15" s="10" customFormat="1" ht="14.25" customHeight="1">
      <c r="A132" s="39"/>
      <c r="B132" s="280"/>
      <c r="C132" s="281"/>
      <c r="D132" s="282"/>
      <c r="E132" s="22" t="s">
        <v>23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6" t="s">
        <v>5</v>
      </c>
    </row>
    <row r="133" spans="1:15" s="40" customFormat="1" ht="18" customHeight="1">
      <c r="A133" s="39"/>
      <c r="B133" s="275" t="s">
        <v>125</v>
      </c>
      <c r="C133" s="276"/>
      <c r="D133" s="37" t="s">
        <v>154</v>
      </c>
      <c r="E133" s="22" t="s">
        <v>25</v>
      </c>
      <c r="F133" s="23">
        <f>SUM(F135:F138)</f>
        <v>51000000</v>
      </c>
      <c r="G133" s="23">
        <f aca="true" t="shared" si="38" ref="G133:N133">SUM(G135:G138)</f>
        <v>0</v>
      </c>
      <c r="H133" s="23">
        <f t="shared" si="38"/>
        <v>0</v>
      </c>
      <c r="I133" s="23">
        <f t="shared" si="38"/>
        <v>150000</v>
      </c>
      <c r="J133" s="23">
        <f t="shared" si="38"/>
        <v>8000000</v>
      </c>
      <c r="K133" s="23">
        <f t="shared" si="38"/>
        <v>8800000</v>
      </c>
      <c r="L133" s="23">
        <f t="shared" si="38"/>
        <v>12000000</v>
      </c>
      <c r="M133" s="23">
        <f t="shared" si="38"/>
        <v>12000000</v>
      </c>
      <c r="N133" s="23">
        <f t="shared" si="38"/>
        <v>10000000</v>
      </c>
      <c r="O133" s="18" t="s">
        <v>5</v>
      </c>
    </row>
    <row r="134" spans="1:15" s="10" customFormat="1" ht="17.25" customHeight="1">
      <c r="A134" s="29"/>
      <c r="B134" s="283" t="s">
        <v>39</v>
      </c>
      <c r="C134" s="284"/>
      <c r="D134" s="285"/>
      <c r="E134" s="8" t="s">
        <v>14</v>
      </c>
      <c r="F134" s="15" t="s">
        <v>5</v>
      </c>
      <c r="G134" s="15" t="s">
        <v>5</v>
      </c>
      <c r="H134" s="15" t="s">
        <v>5</v>
      </c>
      <c r="I134" s="15" t="s">
        <v>5</v>
      </c>
      <c r="J134" s="15" t="s">
        <v>5</v>
      </c>
      <c r="K134" s="15" t="s">
        <v>5</v>
      </c>
      <c r="L134" s="15" t="s">
        <v>5</v>
      </c>
      <c r="M134" s="15" t="s">
        <v>5</v>
      </c>
      <c r="N134" s="15" t="s">
        <v>5</v>
      </c>
      <c r="O134" s="15" t="s">
        <v>5</v>
      </c>
    </row>
    <row r="135" spans="1:15" s="10" customFormat="1" ht="17.25" customHeight="1">
      <c r="A135" s="29"/>
      <c r="B135" s="286"/>
      <c r="C135" s="287"/>
      <c r="D135" s="288"/>
      <c r="E135" s="11" t="s">
        <v>15</v>
      </c>
      <c r="F135" s="7">
        <f>SUM(G135:N135)</f>
        <v>23800000</v>
      </c>
      <c r="G135" s="7">
        <v>0</v>
      </c>
      <c r="H135" s="7">
        <v>0</v>
      </c>
      <c r="I135" s="7">
        <v>0</v>
      </c>
      <c r="J135" s="7">
        <v>4400000</v>
      </c>
      <c r="K135" s="7">
        <v>4400000</v>
      </c>
      <c r="L135" s="7">
        <v>6600000</v>
      </c>
      <c r="M135" s="7">
        <v>6600000</v>
      </c>
      <c r="N135" s="7">
        <v>1800000</v>
      </c>
      <c r="O135" s="15" t="s">
        <v>5</v>
      </c>
    </row>
    <row r="136" spans="1:15" s="10" customFormat="1" ht="17.25" customHeight="1">
      <c r="A136" s="29"/>
      <c r="B136" s="286"/>
      <c r="C136" s="287"/>
      <c r="D136" s="288"/>
      <c r="E136" s="11" t="s">
        <v>16</v>
      </c>
      <c r="F136" s="7"/>
      <c r="G136" s="7"/>
      <c r="H136" s="7"/>
      <c r="I136" s="7"/>
      <c r="J136" s="7"/>
      <c r="K136" s="7"/>
      <c r="L136" s="7"/>
      <c r="M136" s="7"/>
      <c r="N136" s="7"/>
      <c r="O136" s="15" t="s">
        <v>5</v>
      </c>
    </row>
    <row r="137" spans="1:15" s="10" customFormat="1" ht="12.75" customHeight="1">
      <c r="A137" s="29"/>
      <c r="B137" s="269" t="s">
        <v>140</v>
      </c>
      <c r="C137" s="270"/>
      <c r="D137" s="271"/>
      <c r="E137" s="11" t="s">
        <v>19</v>
      </c>
      <c r="F137" s="7">
        <f>50000+H137+I137+J137+K137+L137+M137+N137</f>
        <v>13700000</v>
      </c>
      <c r="G137" s="7">
        <v>0</v>
      </c>
      <c r="H137" s="7">
        <v>0</v>
      </c>
      <c r="I137" s="7">
        <v>150000</v>
      </c>
      <c r="J137" s="7">
        <v>1440000</v>
      </c>
      <c r="K137" s="7">
        <f>1440000+800000</f>
        <v>2240000</v>
      </c>
      <c r="L137" s="7">
        <v>2160000</v>
      </c>
      <c r="M137" s="7">
        <v>2160000</v>
      </c>
      <c r="N137" s="7">
        <v>5500000</v>
      </c>
      <c r="O137" s="15" t="s">
        <v>5</v>
      </c>
    </row>
    <row r="138" spans="1:15" s="10" customFormat="1" ht="16.5" customHeight="1">
      <c r="A138" s="35"/>
      <c r="B138" s="300"/>
      <c r="C138" s="301"/>
      <c r="D138" s="302"/>
      <c r="E138" s="11" t="s">
        <v>122</v>
      </c>
      <c r="F138" s="7">
        <f>SUM(G138:N138)</f>
        <v>13500000</v>
      </c>
      <c r="G138" s="7">
        <v>0</v>
      </c>
      <c r="H138" s="7">
        <v>0</v>
      </c>
      <c r="I138" s="7">
        <v>0</v>
      </c>
      <c r="J138" s="7">
        <v>2160000</v>
      </c>
      <c r="K138" s="7">
        <v>2160000</v>
      </c>
      <c r="L138" s="7">
        <v>3240000</v>
      </c>
      <c r="M138" s="7">
        <v>3240000</v>
      </c>
      <c r="N138" s="7">
        <v>2700000</v>
      </c>
      <c r="O138" s="15" t="s">
        <v>5</v>
      </c>
    </row>
    <row r="139" spans="1:15" s="53" customFormat="1" ht="24.75" customHeight="1">
      <c r="A139" s="93" t="s">
        <v>2</v>
      </c>
      <c r="B139" s="207" t="s">
        <v>38</v>
      </c>
      <c r="C139" s="208"/>
      <c r="D139" s="208"/>
      <c r="E139" s="94" t="s">
        <v>5</v>
      </c>
      <c r="F139" s="92">
        <f>F150+F158+F166+F174+F182+F190+F198+F206+F214+F222+F228+F234+F252+F258+F264+F270+F142+F246+F240</f>
        <v>11763058.8</v>
      </c>
      <c r="G139" s="92">
        <f aca="true" t="shared" si="39" ref="G139:N141">G150+G158+G166+G174+G182+G190+G198+G206+G214+G222+G228+G234+G252+G258+G264+G270+G142+G246+G240</f>
        <v>0</v>
      </c>
      <c r="H139" s="92">
        <f t="shared" si="39"/>
        <v>3000</v>
      </c>
      <c r="I139" s="92">
        <f t="shared" si="39"/>
        <v>4918092.5</v>
      </c>
      <c r="J139" s="92">
        <f t="shared" si="39"/>
        <v>1943703.8</v>
      </c>
      <c r="K139" s="92">
        <f t="shared" si="39"/>
        <v>571500</v>
      </c>
      <c r="L139" s="92">
        <f t="shared" si="39"/>
        <v>571500</v>
      </c>
      <c r="M139" s="92">
        <f t="shared" si="39"/>
        <v>71500</v>
      </c>
      <c r="N139" s="92">
        <f t="shared" si="39"/>
        <v>0</v>
      </c>
      <c r="O139" s="92">
        <f>O150+O158+O166+O174+O182+O190+O198+O206+O214+O222+O228+O234+O252+O258+O264+O270+O142+O246+O240</f>
        <v>6306700</v>
      </c>
    </row>
    <row r="140" spans="1:15" s="20" customFormat="1" ht="18" customHeight="1">
      <c r="A140" s="32"/>
      <c r="B140" s="42" t="s">
        <v>5</v>
      </c>
      <c r="C140" s="18" t="s">
        <v>5</v>
      </c>
      <c r="D140" s="18" t="s">
        <v>5</v>
      </c>
      <c r="E140" s="22" t="s">
        <v>12</v>
      </c>
      <c r="F140" s="43">
        <f>F151+F159+F167+F175+F183+F191+F199+F207+F215+F223+F229+F235+F253+F259+F265+F271+F143+F247+F241</f>
        <v>4743483.8</v>
      </c>
      <c r="G140" s="43">
        <f t="shared" si="39"/>
        <v>0</v>
      </c>
      <c r="H140" s="43">
        <f t="shared" si="39"/>
        <v>0</v>
      </c>
      <c r="I140" s="43">
        <f t="shared" si="39"/>
        <v>1588092.5</v>
      </c>
      <c r="J140" s="43">
        <f t="shared" si="39"/>
        <v>413703.8</v>
      </c>
      <c r="K140" s="43">
        <f t="shared" si="39"/>
        <v>71500</v>
      </c>
      <c r="L140" s="43">
        <f t="shared" si="39"/>
        <v>71500</v>
      </c>
      <c r="M140" s="43">
        <f t="shared" si="39"/>
        <v>71500</v>
      </c>
      <c r="N140" s="43">
        <f t="shared" si="39"/>
        <v>0</v>
      </c>
      <c r="O140" s="18" t="s">
        <v>5</v>
      </c>
    </row>
    <row r="141" spans="1:15" s="20" customFormat="1" ht="19.5" customHeight="1">
      <c r="A141" s="44"/>
      <c r="B141" s="305" t="s">
        <v>5</v>
      </c>
      <c r="C141" s="299" t="s">
        <v>5</v>
      </c>
      <c r="D141" s="299" t="s">
        <v>5</v>
      </c>
      <c r="E141" s="306" t="s">
        <v>13</v>
      </c>
      <c r="F141" s="43">
        <f>F152+F160+F168+F176+F184+F192+F200+F208+F216+F224+F230+F236+F254+F260+F266+F272+F144+F248+F242</f>
        <v>7019575</v>
      </c>
      <c r="G141" s="43">
        <f t="shared" si="39"/>
        <v>0</v>
      </c>
      <c r="H141" s="43">
        <f t="shared" si="39"/>
        <v>3000</v>
      </c>
      <c r="I141" s="43">
        <f t="shared" si="39"/>
        <v>3330000</v>
      </c>
      <c r="J141" s="43">
        <f t="shared" si="39"/>
        <v>1530000</v>
      </c>
      <c r="K141" s="43">
        <f t="shared" si="39"/>
        <v>500000</v>
      </c>
      <c r="L141" s="43">
        <f t="shared" si="39"/>
        <v>500000</v>
      </c>
      <c r="M141" s="43">
        <f t="shared" si="39"/>
        <v>0</v>
      </c>
      <c r="N141" s="43">
        <f t="shared" si="39"/>
        <v>0</v>
      </c>
      <c r="O141" s="18" t="s">
        <v>5</v>
      </c>
    </row>
    <row r="142" spans="1:15" s="89" customFormat="1" ht="12.75" customHeight="1">
      <c r="A142" s="31">
        <v>1</v>
      </c>
      <c r="B142" s="195" t="s">
        <v>57</v>
      </c>
      <c r="C142" s="195"/>
      <c r="D142" s="196"/>
      <c r="E142" s="304" t="s">
        <v>21</v>
      </c>
      <c r="F142" s="13">
        <f>F144</f>
        <v>1084869</v>
      </c>
      <c r="G142" s="13">
        <f aca="true" t="shared" si="40" ref="G142:N142">SUM(G143:G144)</f>
        <v>0</v>
      </c>
      <c r="H142" s="13">
        <f t="shared" si="40"/>
        <v>0</v>
      </c>
      <c r="I142" s="13">
        <f t="shared" si="40"/>
        <v>0</v>
      </c>
      <c r="J142" s="13">
        <f t="shared" si="40"/>
        <v>0</v>
      </c>
      <c r="K142" s="13">
        <f t="shared" si="40"/>
        <v>500000</v>
      </c>
      <c r="L142" s="13">
        <f t="shared" si="40"/>
        <v>500000</v>
      </c>
      <c r="M142" s="13">
        <f t="shared" si="40"/>
        <v>0</v>
      </c>
      <c r="N142" s="13">
        <f t="shared" si="40"/>
        <v>0</v>
      </c>
      <c r="O142" s="88">
        <f>K142+L142</f>
        <v>1000000</v>
      </c>
    </row>
    <row r="143" spans="1:15" s="10" customFormat="1" ht="18.75" customHeight="1">
      <c r="A143" s="39"/>
      <c r="B143" s="195"/>
      <c r="C143" s="195"/>
      <c r="D143" s="196"/>
      <c r="E143" s="22" t="s">
        <v>23</v>
      </c>
      <c r="F143" s="7">
        <f>SUM(H143:L143)</f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6" t="s">
        <v>5</v>
      </c>
    </row>
    <row r="144" spans="1:15" s="10" customFormat="1" ht="14.25" customHeight="1">
      <c r="A144" s="29"/>
      <c r="B144" s="197"/>
      <c r="C144" s="197"/>
      <c r="D144" s="198"/>
      <c r="E144" s="5" t="s">
        <v>25</v>
      </c>
      <c r="F144" s="7">
        <f>F147+F148</f>
        <v>1084869</v>
      </c>
      <c r="G144" s="7">
        <f aca="true" t="shared" si="41" ref="G144:N144">SUM(G146:G149)</f>
        <v>0</v>
      </c>
      <c r="H144" s="7">
        <f t="shared" si="41"/>
        <v>0</v>
      </c>
      <c r="I144" s="7">
        <f t="shared" si="41"/>
        <v>0</v>
      </c>
      <c r="J144" s="7">
        <f t="shared" si="41"/>
        <v>0</v>
      </c>
      <c r="K144" s="7">
        <f t="shared" si="41"/>
        <v>500000</v>
      </c>
      <c r="L144" s="7">
        <f t="shared" si="41"/>
        <v>500000</v>
      </c>
      <c r="M144" s="7">
        <f t="shared" si="41"/>
        <v>0</v>
      </c>
      <c r="N144" s="7">
        <f t="shared" si="41"/>
        <v>0</v>
      </c>
      <c r="O144" s="6" t="s">
        <v>5</v>
      </c>
    </row>
    <row r="145" spans="1:15" s="10" customFormat="1" ht="12.75" customHeight="1">
      <c r="A145" s="29"/>
      <c r="B145" s="289" t="s">
        <v>56</v>
      </c>
      <c r="C145" s="202" t="s">
        <v>141</v>
      </c>
      <c r="D145" s="202" t="s">
        <v>187</v>
      </c>
      <c r="E145" s="8" t="s">
        <v>14</v>
      </c>
      <c r="F145" s="15" t="s">
        <v>5</v>
      </c>
      <c r="G145" s="15" t="s">
        <v>5</v>
      </c>
      <c r="H145" s="15" t="s">
        <v>5</v>
      </c>
      <c r="I145" s="15" t="s">
        <v>5</v>
      </c>
      <c r="J145" s="15" t="s">
        <v>5</v>
      </c>
      <c r="K145" s="15" t="s">
        <v>5</v>
      </c>
      <c r="L145" s="15" t="s">
        <v>5</v>
      </c>
      <c r="M145" s="15" t="s">
        <v>5</v>
      </c>
      <c r="N145" s="15" t="s">
        <v>5</v>
      </c>
      <c r="O145" s="15" t="s">
        <v>5</v>
      </c>
    </row>
    <row r="146" spans="1:15" s="10" customFormat="1" ht="11.25" customHeight="1">
      <c r="A146" s="29"/>
      <c r="B146" s="290"/>
      <c r="C146" s="203"/>
      <c r="D146" s="203"/>
      <c r="E146" s="11" t="s">
        <v>17</v>
      </c>
      <c r="F146" s="7">
        <f>SUM(H146:L146)</f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15" t="s">
        <v>5</v>
      </c>
    </row>
    <row r="147" spans="1:15" s="10" customFormat="1" ht="14.25" customHeight="1">
      <c r="A147" s="29"/>
      <c r="B147" s="290"/>
      <c r="C147" s="203"/>
      <c r="D147" s="203"/>
      <c r="E147" s="11" t="s">
        <v>16</v>
      </c>
      <c r="F147" s="7">
        <f>SUM(H147:L147)</f>
        <v>0</v>
      </c>
      <c r="G147" s="7">
        <v>0</v>
      </c>
      <c r="H147" s="7">
        <v>0</v>
      </c>
      <c r="I147" s="7">
        <v>0</v>
      </c>
      <c r="J147" s="7">
        <v>0</v>
      </c>
      <c r="K147" s="7"/>
      <c r="L147" s="7"/>
      <c r="M147" s="7"/>
      <c r="N147" s="7"/>
      <c r="O147" s="15" t="s">
        <v>5</v>
      </c>
    </row>
    <row r="148" spans="1:15" s="10" customFormat="1" ht="13.5" customHeight="1">
      <c r="A148" s="29"/>
      <c r="B148" s="291"/>
      <c r="C148" s="204"/>
      <c r="D148" s="204"/>
      <c r="E148" s="11" t="s">
        <v>19</v>
      </c>
      <c r="F148" s="7">
        <f>SUM(H148:L148)+84869</f>
        <v>1084869</v>
      </c>
      <c r="G148" s="7">
        <v>0</v>
      </c>
      <c r="H148" s="7">
        <v>0</v>
      </c>
      <c r="I148" s="7">
        <v>0</v>
      </c>
      <c r="J148" s="7">
        <v>0</v>
      </c>
      <c r="K148" s="7">
        <v>500000</v>
      </c>
      <c r="L148" s="7">
        <v>500000</v>
      </c>
      <c r="M148" s="7">
        <v>0</v>
      </c>
      <c r="N148" s="7">
        <v>0</v>
      </c>
      <c r="O148" s="15" t="s">
        <v>5</v>
      </c>
    </row>
    <row r="149" spans="1:15" s="10" customFormat="1" ht="16.5" customHeight="1">
      <c r="A149" s="35"/>
      <c r="B149" s="205" t="s">
        <v>142</v>
      </c>
      <c r="C149" s="206"/>
      <c r="D149" s="206"/>
      <c r="E149" s="55" t="s">
        <v>20</v>
      </c>
      <c r="F149" s="7">
        <f>SUM(H149:L149)</f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15" t="s">
        <v>5</v>
      </c>
    </row>
    <row r="150" spans="1:15" ht="16.5" customHeight="1">
      <c r="A150" s="30">
        <v>2</v>
      </c>
      <c r="B150" s="292" t="s">
        <v>190</v>
      </c>
      <c r="C150" s="293"/>
      <c r="D150" s="294"/>
      <c r="E150" s="12" t="s">
        <v>21</v>
      </c>
      <c r="F150" s="13">
        <f>SUM(F151:F152)</f>
        <v>199500</v>
      </c>
      <c r="G150" s="13">
        <f>SUM(G151:G152)</f>
        <v>0</v>
      </c>
      <c r="H150" s="13">
        <f aca="true" t="shared" si="42" ref="H150:M150">SUM(H151:H152)</f>
        <v>0</v>
      </c>
      <c r="I150" s="13">
        <f t="shared" si="42"/>
        <v>39500</v>
      </c>
      <c r="J150" s="13">
        <f t="shared" si="42"/>
        <v>40000</v>
      </c>
      <c r="K150" s="13">
        <f t="shared" si="42"/>
        <v>40000</v>
      </c>
      <c r="L150" s="13">
        <f t="shared" si="42"/>
        <v>40000</v>
      </c>
      <c r="M150" s="13">
        <f t="shared" si="42"/>
        <v>40000</v>
      </c>
      <c r="N150" s="13">
        <f>SUM(N151:N152)</f>
        <v>0</v>
      </c>
      <c r="O150" s="13">
        <f>F150</f>
        <v>199500</v>
      </c>
    </row>
    <row r="151" spans="1:15" ht="21" customHeight="1">
      <c r="A151" s="28"/>
      <c r="B151" s="209"/>
      <c r="C151" s="210"/>
      <c r="D151" s="211"/>
      <c r="E151" s="5" t="s">
        <v>23</v>
      </c>
      <c r="F151" s="7">
        <f>F156</f>
        <v>199500</v>
      </c>
      <c r="G151" s="7">
        <v>0</v>
      </c>
      <c r="H151" s="7">
        <f aca="true" t="shared" si="43" ref="H151:M151">H156</f>
        <v>0</v>
      </c>
      <c r="I151" s="7">
        <f t="shared" si="43"/>
        <v>39500</v>
      </c>
      <c r="J151" s="7">
        <f t="shared" si="43"/>
        <v>40000</v>
      </c>
      <c r="K151" s="7">
        <f t="shared" si="43"/>
        <v>40000</v>
      </c>
      <c r="L151" s="7">
        <f t="shared" si="43"/>
        <v>40000</v>
      </c>
      <c r="M151" s="7">
        <f t="shared" si="43"/>
        <v>40000</v>
      </c>
      <c r="N151" s="7">
        <v>0</v>
      </c>
      <c r="O151" s="6" t="s">
        <v>5</v>
      </c>
    </row>
    <row r="152" spans="1:15" ht="20.25" customHeight="1">
      <c r="A152" s="28"/>
      <c r="B152" s="212"/>
      <c r="C152" s="213"/>
      <c r="D152" s="214"/>
      <c r="E152" s="5" t="s">
        <v>25</v>
      </c>
      <c r="F152" s="7">
        <v>0</v>
      </c>
      <c r="G152" s="7">
        <f>SUM(G154:G156)</f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6" t="s">
        <v>5</v>
      </c>
    </row>
    <row r="153" spans="1:15" ht="12.75">
      <c r="A153" s="28"/>
      <c r="B153" s="199" t="s">
        <v>43</v>
      </c>
      <c r="C153" s="202" t="s">
        <v>22</v>
      </c>
      <c r="D153" s="202" t="s">
        <v>191</v>
      </c>
      <c r="E153" s="8" t="s">
        <v>14</v>
      </c>
      <c r="F153" s="15" t="s">
        <v>5</v>
      </c>
      <c r="G153" s="15" t="s">
        <v>5</v>
      </c>
      <c r="H153" s="15" t="s">
        <v>5</v>
      </c>
      <c r="I153" s="15" t="s">
        <v>5</v>
      </c>
      <c r="J153" s="15" t="s">
        <v>5</v>
      </c>
      <c r="K153" s="15" t="s">
        <v>5</v>
      </c>
      <c r="L153" s="15" t="s">
        <v>5</v>
      </c>
      <c r="M153" s="15" t="s">
        <v>5</v>
      </c>
      <c r="N153" s="15" t="s">
        <v>5</v>
      </c>
      <c r="O153" s="6" t="s">
        <v>5</v>
      </c>
    </row>
    <row r="154" spans="1:15" ht="12.75">
      <c r="A154" s="28"/>
      <c r="B154" s="200"/>
      <c r="C154" s="203"/>
      <c r="D154" s="203"/>
      <c r="E154" s="11" t="s">
        <v>17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6" t="s">
        <v>5</v>
      </c>
    </row>
    <row r="155" spans="1:15" ht="12.75">
      <c r="A155" s="28"/>
      <c r="B155" s="200"/>
      <c r="C155" s="203"/>
      <c r="D155" s="203"/>
      <c r="E155" s="11" t="s">
        <v>18</v>
      </c>
      <c r="F155" s="7"/>
      <c r="G155" s="7"/>
      <c r="H155" s="7"/>
      <c r="I155" s="7"/>
      <c r="J155" s="7"/>
      <c r="K155" s="7"/>
      <c r="L155" s="7"/>
      <c r="M155" s="7"/>
      <c r="N155" s="7"/>
      <c r="O155" s="6" t="s">
        <v>5</v>
      </c>
    </row>
    <row r="156" spans="1:15" ht="12.75">
      <c r="A156" s="28"/>
      <c r="B156" s="201"/>
      <c r="C156" s="204"/>
      <c r="D156" s="204"/>
      <c r="E156" s="11" t="s">
        <v>19</v>
      </c>
      <c r="F156" s="7">
        <f>SUM(H156:M156)</f>
        <v>199500</v>
      </c>
      <c r="G156" s="7">
        <v>0</v>
      </c>
      <c r="H156" s="7">
        <v>0</v>
      </c>
      <c r="I156" s="7">
        <f>39500</f>
        <v>39500</v>
      </c>
      <c r="J156" s="7">
        <v>40000</v>
      </c>
      <c r="K156" s="7">
        <v>40000</v>
      </c>
      <c r="L156" s="7">
        <v>40000</v>
      </c>
      <c r="M156" s="7">
        <v>40000</v>
      </c>
      <c r="N156" s="7">
        <v>0</v>
      </c>
      <c r="O156" s="6" t="s">
        <v>5</v>
      </c>
    </row>
    <row r="157" spans="1:15" ht="13.5" customHeight="1">
      <c r="A157" s="34"/>
      <c r="B157" s="129" t="s">
        <v>192</v>
      </c>
      <c r="C157" s="130"/>
      <c r="D157" s="130"/>
      <c r="E157" s="11" t="s">
        <v>20</v>
      </c>
      <c r="F157" s="7"/>
      <c r="G157" s="7"/>
      <c r="H157" s="7"/>
      <c r="I157" s="7"/>
      <c r="J157" s="7"/>
      <c r="K157" s="15"/>
      <c r="L157" s="7"/>
      <c r="M157" s="7"/>
      <c r="N157" s="7"/>
      <c r="O157" s="6" t="s">
        <v>5</v>
      </c>
    </row>
    <row r="158" spans="1:15" ht="18" customHeight="1">
      <c r="A158" s="30">
        <v>3</v>
      </c>
      <c r="B158" s="209" t="s">
        <v>124</v>
      </c>
      <c r="C158" s="210"/>
      <c r="D158" s="211"/>
      <c r="E158" s="12" t="s">
        <v>21</v>
      </c>
      <c r="F158" s="13">
        <f aca="true" t="shared" si="44" ref="F158:N158">SUM(F159:F160)</f>
        <v>3593477</v>
      </c>
      <c r="G158" s="13">
        <f t="shared" si="44"/>
        <v>0</v>
      </c>
      <c r="H158" s="13">
        <f t="shared" si="44"/>
        <v>0</v>
      </c>
      <c r="I158" s="13">
        <f t="shared" si="44"/>
        <v>2600000</v>
      </c>
      <c r="J158" s="13">
        <f t="shared" si="44"/>
        <v>0</v>
      </c>
      <c r="K158" s="13">
        <f t="shared" si="44"/>
        <v>0</v>
      </c>
      <c r="L158" s="13">
        <f t="shared" si="44"/>
        <v>0</v>
      </c>
      <c r="M158" s="13">
        <f t="shared" si="44"/>
        <v>0</v>
      </c>
      <c r="N158" s="13">
        <f t="shared" si="44"/>
        <v>0</v>
      </c>
      <c r="O158" s="13">
        <v>2600000</v>
      </c>
    </row>
    <row r="159" spans="1:15" ht="18.75" customHeight="1">
      <c r="A159" s="28"/>
      <c r="B159" s="209"/>
      <c r="C159" s="210"/>
      <c r="D159" s="211"/>
      <c r="E159" s="5" t="s">
        <v>23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6" t="s">
        <v>5</v>
      </c>
    </row>
    <row r="160" spans="1:15" ht="17.25" customHeight="1">
      <c r="A160" s="28"/>
      <c r="B160" s="212"/>
      <c r="C160" s="213"/>
      <c r="D160" s="214"/>
      <c r="E160" s="5" t="s">
        <v>25</v>
      </c>
      <c r="F160" s="7">
        <f>SUM(F162:F164)</f>
        <v>3593477</v>
      </c>
      <c r="G160" s="7">
        <f>SUM(G162:G164)</f>
        <v>0</v>
      </c>
      <c r="H160" s="7">
        <f>SUM(H162:H164)</f>
        <v>0</v>
      </c>
      <c r="I160" s="7">
        <f>SUM(I162:I164)</f>
        <v>2600000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6" t="s">
        <v>5</v>
      </c>
    </row>
    <row r="161" spans="1:15" ht="12.75" customHeight="1">
      <c r="A161" s="28"/>
      <c r="B161" s="199" t="s">
        <v>39</v>
      </c>
      <c r="C161" s="202" t="s">
        <v>125</v>
      </c>
      <c r="D161" s="202" t="s">
        <v>33</v>
      </c>
      <c r="E161" s="8" t="s">
        <v>14</v>
      </c>
      <c r="F161" s="15" t="s">
        <v>5</v>
      </c>
      <c r="G161" s="15" t="s">
        <v>5</v>
      </c>
      <c r="H161" s="15" t="s">
        <v>5</v>
      </c>
      <c r="I161" s="15" t="s">
        <v>5</v>
      </c>
      <c r="J161" s="15" t="s">
        <v>5</v>
      </c>
      <c r="K161" s="15" t="s">
        <v>5</v>
      </c>
      <c r="L161" s="15" t="s">
        <v>5</v>
      </c>
      <c r="M161" s="15" t="s">
        <v>5</v>
      </c>
      <c r="N161" s="15" t="s">
        <v>5</v>
      </c>
      <c r="O161" s="6" t="s">
        <v>5</v>
      </c>
    </row>
    <row r="162" spans="1:15" ht="12.75">
      <c r="A162" s="28"/>
      <c r="B162" s="200"/>
      <c r="C162" s="203"/>
      <c r="D162" s="203"/>
      <c r="E162" s="11" t="s">
        <v>17</v>
      </c>
      <c r="F162" s="7">
        <f>SUM(G162:N162)</f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6" t="s">
        <v>5</v>
      </c>
    </row>
    <row r="163" spans="1:15" ht="12.75">
      <c r="A163" s="28"/>
      <c r="B163" s="200"/>
      <c r="C163" s="203"/>
      <c r="D163" s="203"/>
      <c r="E163" s="11" t="s">
        <v>18</v>
      </c>
      <c r="F163" s="7"/>
      <c r="G163" s="7"/>
      <c r="H163" s="7"/>
      <c r="I163" s="7"/>
      <c r="J163" s="7"/>
      <c r="K163" s="7"/>
      <c r="L163" s="7"/>
      <c r="M163" s="7"/>
      <c r="N163" s="7"/>
      <c r="O163" s="6" t="s">
        <v>5</v>
      </c>
    </row>
    <row r="164" spans="1:15" s="20" customFormat="1" ht="17.25" customHeight="1">
      <c r="A164" s="32"/>
      <c r="B164" s="201"/>
      <c r="C164" s="204"/>
      <c r="D164" s="204"/>
      <c r="E164" s="45" t="s">
        <v>19</v>
      </c>
      <c r="F164" s="23">
        <f>SUM(H164:I164)+6000+987477</f>
        <v>3593477</v>
      </c>
      <c r="G164" s="23">
        <v>0</v>
      </c>
      <c r="H164" s="23">
        <v>0</v>
      </c>
      <c r="I164" s="23">
        <v>2600000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18" t="s">
        <v>5</v>
      </c>
    </row>
    <row r="165" spans="1:15" s="59" customFormat="1" ht="14.25" customHeight="1">
      <c r="A165" s="54"/>
      <c r="B165" s="295" t="s">
        <v>140</v>
      </c>
      <c r="C165" s="296"/>
      <c r="D165" s="223"/>
      <c r="E165" s="55" t="s">
        <v>20</v>
      </c>
      <c r="F165" s="56"/>
      <c r="G165" s="56"/>
      <c r="H165" s="56"/>
      <c r="I165" s="56"/>
      <c r="J165" s="56"/>
      <c r="K165" s="57"/>
      <c r="L165" s="56"/>
      <c r="M165" s="56"/>
      <c r="N165" s="56"/>
      <c r="O165" s="58" t="s">
        <v>5</v>
      </c>
    </row>
    <row r="166" spans="1:15" s="20" customFormat="1" ht="20.25" customHeight="1">
      <c r="A166" s="31">
        <v>4</v>
      </c>
      <c r="B166" s="220" t="s">
        <v>193</v>
      </c>
      <c r="C166" s="193"/>
      <c r="D166" s="194"/>
      <c r="E166" s="4" t="s">
        <v>21</v>
      </c>
      <c r="F166" s="21">
        <f aca="true" t="shared" si="45" ref="F166:N166">SUM(F167:F168)</f>
        <v>157200</v>
      </c>
      <c r="G166" s="21">
        <f t="shared" si="45"/>
        <v>0</v>
      </c>
      <c r="H166" s="21">
        <f t="shared" si="45"/>
        <v>0</v>
      </c>
      <c r="I166" s="21">
        <f t="shared" si="45"/>
        <v>31200</v>
      </c>
      <c r="J166" s="21">
        <f t="shared" si="45"/>
        <v>31500</v>
      </c>
      <c r="K166" s="21">
        <f t="shared" si="45"/>
        <v>31500</v>
      </c>
      <c r="L166" s="21">
        <f t="shared" si="45"/>
        <v>31500</v>
      </c>
      <c r="M166" s="21">
        <f t="shared" si="45"/>
        <v>31500</v>
      </c>
      <c r="N166" s="21">
        <f t="shared" si="45"/>
        <v>0</v>
      </c>
      <c r="O166" s="21">
        <f>F166</f>
        <v>157200</v>
      </c>
    </row>
    <row r="167" spans="1:15" ht="18.75" customHeight="1">
      <c r="A167" s="28"/>
      <c r="B167" s="221"/>
      <c r="C167" s="195"/>
      <c r="D167" s="196"/>
      <c r="E167" s="5" t="s">
        <v>23</v>
      </c>
      <c r="F167" s="7">
        <f>F172</f>
        <v>157200</v>
      </c>
      <c r="G167" s="7">
        <v>0</v>
      </c>
      <c r="H167" s="7">
        <v>0</v>
      </c>
      <c r="I167" s="7">
        <f>I172</f>
        <v>31200</v>
      </c>
      <c r="J167" s="7">
        <f>J172</f>
        <v>31500</v>
      </c>
      <c r="K167" s="7">
        <f>K172</f>
        <v>31500</v>
      </c>
      <c r="L167" s="7">
        <f>L172</f>
        <v>31500</v>
      </c>
      <c r="M167" s="7">
        <f>M172</f>
        <v>31500</v>
      </c>
      <c r="N167" s="7"/>
      <c r="O167" s="6" t="s">
        <v>5</v>
      </c>
    </row>
    <row r="168" spans="1:15" ht="21" customHeight="1">
      <c r="A168" s="28"/>
      <c r="B168" s="222"/>
      <c r="C168" s="197"/>
      <c r="D168" s="198"/>
      <c r="E168" s="5" t="s">
        <v>25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f>N172</f>
        <v>0</v>
      </c>
      <c r="O168" s="6" t="s">
        <v>5</v>
      </c>
    </row>
    <row r="169" spans="1:15" ht="12.75">
      <c r="A169" s="28"/>
      <c r="B169" s="199" t="s">
        <v>43</v>
      </c>
      <c r="C169" s="202" t="s">
        <v>22</v>
      </c>
      <c r="D169" s="202" t="s">
        <v>191</v>
      </c>
      <c r="E169" s="8" t="s">
        <v>14</v>
      </c>
      <c r="F169" s="15" t="s">
        <v>5</v>
      </c>
      <c r="G169" s="15" t="s">
        <v>5</v>
      </c>
      <c r="H169" s="15" t="s">
        <v>5</v>
      </c>
      <c r="I169" s="15" t="s">
        <v>5</v>
      </c>
      <c r="J169" s="15" t="s">
        <v>5</v>
      </c>
      <c r="K169" s="15" t="s">
        <v>5</v>
      </c>
      <c r="L169" s="15" t="s">
        <v>5</v>
      </c>
      <c r="M169" s="15" t="s">
        <v>5</v>
      </c>
      <c r="N169" s="15" t="s">
        <v>5</v>
      </c>
      <c r="O169" s="6" t="s">
        <v>5</v>
      </c>
    </row>
    <row r="170" spans="1:15" ht="12.75">
      <c r="A170" s="28"/>
      <c r="B170" s="200"/>
      <c r="C170" s="203"/>
      <c r="D170" s="203"/>
      <c r="E170" s="11" t="s">
        <v>17</v>
      </c>
      <c r="F170" s="7"/>
      <c r="G170" s="7"/>
      <c r="H170" s="7"/>
      <c r="I170" s="7"/>
      <c r="J170" s="7"/>
      <c r="K170" s="7"/>
      <c r="L170" s="7"/>
      <c r="M170" s="7"/>
      <c r="N170" s="7"/>
      <c r="O170" s="6" t="s">
        <v>5</v>
      </c>
    </row>
    <row r="171" spans="1:15" ht="12.75">
      <c r="A171" s="28"/>
      <c r="B171" s="200"/>
      <c r="C171" s="203"/>
      <c r="D171" s="203"/>
      <c r="E171" s="11" t="s">
        <v>18</v>
      </c>
      <c r="F171" s="7"/>
      <c r="G171" s="7"/>
      <c r="H171" s="7"/>
      <c r="I171" s="7"/>
      <c r="J171" s="7"/>
      <c r="K171" s="7"/>
      <c r="L171" s="7"/>
      <c r="M171" s="7"/>
      <c r="N171" s="7"/>
      <c r="O171" s="6" t="s">
        <v>5</v>
      </c>
    </row>
    <row r="172" spans="1:15" ht="12.75">
      <c r="A172" s="28"/>
      <c r="B172" s="201"/>
      <c r="C172" s="204"/>
      <c r="D172" s="204"/>
      <c r="E172" s="11" t="s">
        <v>19</v>
      </c>
      <c r="F172" s="7">
        <f>SUM(H172:M172)</f>
        <v>157200</v>
      </c>
      <c r="G172" s="7">
        <v>0</v>
      </c>
      <c r="H172" s="7">
        <v>0</v>
      </c>
      <c r="I172" s="7">
        <v>31200</v>
      </c>
      <c r="J172" s="7">
        <v>31500</v>
      </c>
      <c r="K172" s="7">
        <v>31500</v>
      </c>
      <c r="L172" s="7">
        <v>31500</v>
      </c>
      <c r="M172" s="7">
        <v>31500</v>
      </c>
      <c r="N172" s="7">
        <v>0</v>
      </c>
      <c r="O172" s="6" t="s">
        <v>5</v>
      </c>
    </row>
    <row r="173" spans="1:15" s="20" customFormat="1" ht="18.75" customHeight="1">
      <c r="A173" s="44"/>
      <c r="B173" s="223" t="s">
        <v>44</v>
      </c>
      <c r="C173" s="224"/>
      <c r="D173" s="224"/>
      <c r="E173" s="45" t="s">
        <v>20</v>
      </c>
      <c r="F173" s="23"/>
      <c r="G173" s="23"/>
      <c r="H173" s="23"/>
      <c r="I173" s="23"/>
      <c r="J173" s="23"/>
      <c r="K173" s="46"/>
      <c r="L173" s="23"/>
      <c r="M173" s="23"/>
      <c r="N173" s="23"/>
      <c r="O173" s="18" t="s">
        <v>5</v>
      </c>
    </row>
    <row r="174" spans="1:15" ht="13.5" customHeight="1">
      <c r="A174" s="30">
        <v>5</v>
      </c>
      <c r="B174" s="220" t="s">
        <v>45</v>
      </c>
      <c r="C174" s="193"/>
      <c r="D174" s="194"/>
      <c r="E174" s="12" t="s">
        <v>21</v>
      </c>
      <c r="F174" s="13">
        <f aca="true" t="shared" si="46" ref="F174:N174">SUM(F175:F176)</f>
        <v>363000</v>
      </c>
      <c r="G174" s="13">
        <f t="shared" si="46"/>
        <v>0</v>
      </c>
      <c r="H174" s="13">
        <f t="shared" si="46"/>
        <v>0</v>
      </c>
      <c r="I174" s="13">
        <f t="shared" si="46"/>
        <v>0</v>
      </c>
      <c r="J174" s="13">
        <f t="shared" si="46"/>
        <v>330000</v>
      </c>
      <c r="K174" s="13">
        <f t="shared" si="46"/>
        <v>0</v>
      </c>
      <c r="L174" s="13">
        <f t="shared" si="46"/>
        <v>0</v>
      </c>
      <c r="M174" s="13">
        <f t="shared" si="46"/>
        <v>0</v>
      </c>
      <c r="N174" s="13">
        <f t="shared" si="46"/>
        <v>0</v>
      </c>
      <c r="O174" s="13">
        <f>+J174</f>
        <v>330000</v>
      </c>
    </row>
    <row r="175" spans="1:15" ht="12.75" customHeight="1">
      <c r="A175" s="28"/>
      <c r="B175" s="221"/>
      <c r="C175" s="195"/>
      <c r="D175" s="196"/>
      <c r="E175" s="5" t="s">
        <v>23</v>
      </c>
      <c r="F175" s="7"/>
      <c r="G175" s="7"/>
      <c r="H175" s="7"/>
      <c r="I175" s="7"/>
      <c r="J175" s="7"/>
      <c r="K175" s="7"/>
      <c r="L175" s="7"/>
      <c r="M175" s="7"/>
      <c r="N175" s="7"/>
      <c r="O175" s="6" t="s">
        <v>5</v>
      </c>
    </row>
    <row r="176" spans="1:15" ht="14.25" customHeight="1">
      <c r="A176" s="28"/>
      <c r="B176" s="222"/>
      <c r="C176" s="197"/>
      <c r="D176" s="198"/>
      <c r="E176" s="5" t="s">
        <v>25</v>
      </c>
      <c r="F176" s="7">
        <f>F180</f>
        <v>363000</v>
      </c>
      <c r="G176" s="7">
        <v>0</v>
      </c>
      <c r="H176" s="7">
        <v>0</v>
      </c>
      <c r="I176" s="7">
        <v>0</v>
      </c>
      <c r="J176" s="7">
        <f>J180</f>
        <v>330000</v>
      </c>
      <c r="K176" s="7">
        <v>0</v>
      </c>
      <c r="L176" s="7">
        <v>0</v>
      </c>
      <c r="M176" s="7">
        <v>0</v>
      </c>
      <c r="N176" s="7">
        <v>0</v>
      </c>
      <c r="O176" s="6" t="s">
        <v>5</v>
      </c>
    </row>
    <row r="177" spans="1:15" ht="12.75">
      <c r="A177" s="28"/>
      <c r="B177" s="199" t="s">
        <v>59</v>
      </c>
      <c r="C177" s="202" t="s">
        <v>22</v>
      </c>
      <c r="D177" s="202" t="s">
        <v>77</v>
      </c>
      <c r="E177" s="8" t="s">
        <v>14</v>
      </c>
      <c r="F177" s="15" t="s">
        <v>5</v>
      </c>
      <c r="G177" s="15" t="s">
        <v>5</v>
      </c>
      <c r="H177" s="15" t="s">
        <v>5</v>
      </c>
      <c r="I177" s="15" t="s">
        <v>5</v>
      </c>
      <c r="J177" s="15" t="s">
        <v>5</v>
      </c>
      <c r="K177" s="15" t="s">
        <v>5</v>
      </c>
      <c r="L177" s="15" t="s">
        <v>5</v>
      </c>
      <c r="M177" s="15" t="s">
        <v>5</v>
      </c>
      <c r="N177" s="15" t="s">
        <v>5</v>
      </c>
      <c r="O177" s="6" t="s">
        <v>5</v>
      </c>
    </row>
    <row r="178" spans="1:15" ht="12.75">
      <c r="A178" s="28"/>
      <c r="B178" s="200"/>
      <c r="C178" s="203"/>
      <c r="D178" s="203"/>
      <c r="E178" s="11" t="s">
        <v>17</v>
      </c>
      <c r="F178" s="7"/>
      <c r="G178" s="7"/>
      <c r="H178" s="7"/>
      <c r="I178" s="7"/>
      <c r="J178" s="7"/>
      <c r="K178" s="7"/>
      <c r="L178" s="7"/>
      <c r="M178" s="7"/>
      <c r="N178" s="7"/>
      <c r="O178" s="6" t="s">
        <v>5</v>
      </c>
    </row>
    <row r="179" spans="1:15" ht="12.75">
      <c r="A179" s="28"/>
      <c r="B179" s="200"/>
      <c r="C179" s="203"/>
      <c r="D179" s="203"/>
      <c r="E179" s="11" t="s">
        <v>18</v>
      </c>
      <c r="F179" s="7"/>
      <c r="G179" s="7"/>
      <c r="H179" s="7"/>
      <c r="I179" s="7"/>
      <c r="J179" s="7"/>
      <c r="K179" s="7"/>
      <c r="L179" s="7"/>
      <c r="M179" s="7"/>
      <c r="N179" s="7"/>
      <c r="O179" s="6" t="s">
        <v>5</v>
      </c>
    </row>
    <row r="180" spans="1:15" ht="12.75">
      <c r="A180" s="28"/>
      <c r="B180" s="201"/>
      <c r="C180" s="204"/>
      <c r="D180" s="204"/>
      <c r="E180" s="11" t="s">
        <v>19</v>
      </c>
      <c r="F180" s="7">
        <f>33000+J180</f>
        <v>363000</v>
      </c>
      <c r="G180" s="7">
        <v>0</v>
      </c>
      <c r="H180" s="7">
        <v>0</v>
      </c>
      <c r="I180" s="7">
        <v>0</v>
      </c>
      <c r="J180" s="7">
        <v>330000</v>
      </c>
      <c r="K180" s="7">
        <v>0</v>
      </c>
      <c r="L180" s="7">
        <v>0</v>
      </c>
      <c r="M180" s="7">
        <v>0</v>
      </c>
      <c r="N180" s="7">
        <v>0</v>
      </c>
      <c r="O180" s="6" t="s">
        <v>5</v>
      </c>
    </row>
    <row r="181" spans="1:15" s="20" customFormat="1" ht="18.75" customHeight="1">
      <c r="A181" s="44"/>
      <c r="B181" s="188" t="s">
        <v>46</v>
      </c>
      <c r="C181" s="189"/>
      <c r="D181" s="189"/>
      <c r="E181" s="70" t="s">
        <v>20</v>
      </c>
      <c r="F181" s="23"/>
      <c r="G181" s="23"/>
      <c r="H181" s="23"/>
      <c r="I181" s="23"/>
      <c r="J181" s="23"/>
      <c r="K181" s="46"/>
      <c r="L181" s="23"/>
      <c r="M181" s="23"/>
      <c r="N181" s="23"/>
      <c r="O181" s="18" t="s">
        <v>5</v>
      </c>
    </row>
    <row r="182" spans="1:15" ht="18" customHeight="1">
      <c r="A182" s="30">
        <v>6</v>
      </c>
      <c r="B182" s="221" t="s">
        <v>64</v>
      </c>
      <c r="C182" s="195"/>
      <c r="D182" s="196"/>
      <c r="E182" s="63" t="s">
        <v>21</v>
      </c>
      <c r="F182" s="13">
        <f aca="true" t="shared" si="47" ref="F182:N182">SUM(F183:F184)</f>
        <v>1230469</v>
      </c>
      <c r="G182" s="13">
        <f t="shared" si="47"/>
        <v>0</v>
      </c>
      <c r="H182" s="13">
        <f t="shared" si="47"/>
        <v>0</v>
      </c>
      <c r="I182" s="13">
        <f t="shared" si="47"/>
        <v>0</v>
      </c>
      <c r="J182" s="13">
        <f t="shared" si="47"/>
        <v>1200000</v>
      </c>
      <c r="K182" s="13">
        <f t="shared" si="47"/>
        <v>0</v>
      </c>
      <c r="L182" s="13">
        <f t="shared" si="47"/>
        <v>0</v>
      </c>
      <c r="M182" s="13">
        <f t="shared" si="47"/>
        <v>0</v>
      </c>
      <c r="N182" s="13">
        <f t="shared" si="47"/>
        <v>0</v>
      </c>
      <c r="O182" s="13">
        <f>J182+I182</f>
        <v>1200000</v>
      </c>
    </row>
    <row r="183" spans="1:15" ht="18" customHeight="1">
      <c r="A183" s="28"/>
      <c r="B183" s="221"/>
      <c r="C183" s="195"/>
      <c r="D183" s="196"/>
      <c r="E183" s="5" t="s">
        <v>23</v>
      </c>
      <c r="F183" s="7"/>
      <c r="G183" s="7"/>
      <c r="H183" s="7"/>
      <c r="I183" s="7"/>
      <c r="J183" s="7"/>
      <c r="K183" s="7"/>
      <c r="L183" s="7"/>
      <c r="M183" s="7"/>
      <c r="N183" s="7"/>
      <c r="O183" s="6" t="s">
        <v>5</v>
      </c>
    </row>
    <row r="184" spans="1:15" ht="12.75" customHeight="1">
      <c r="A184" s="28"/>
      <c r="B184" s="222"/>
      <c r="C184" s="197"/>
      <c r="D184" s="198"/>
      <c r="E184" s="5" t="s">
        <v>25</v>
      </c>
      <c r="F184" s="7">
        <f>F188</f>
        <v>1230469</v>
      </c>
      <c r="G184" s="7">
        <v>0</v>
      </c>
      <c r="H184" s="7">
        <v>0</v>
      </c>
      <c r="I184" s="7">
        <v>0</v>
      </c>
      <c r="J184" s="7">
        <f>J188</f>
        <v>1200000</v>
      </c>
      <c r="K184" s="7">
        <v>0</v>
      </c>
      <c r="L184" s="7">
        <v>0</v>
      </c>
      <c r="M184" s="7">
        <v>0</v>
      </c>
      <c r="N184" s="7">
        <v>0</v>
      </c>
      <c r="O184" s="6" t="s">
        <v>5</v>
      </c>
    </row>
    <row r="185" spans="1:15" ht="12.75" customHeight="1">
      <c r="A185" s="28"/>
      <c r="B185" s="225" t="s">
        <v>65</v>
      </c>
      <c r="C185" s="202" t="s">
        <v>22</v>
      </c>
      <c r="D185" s="202" t="s">
        <v>47</v>
      </c>
      <c r="E185" s="8" t="s">
        <v>14</v>
      </c>
      <c r="F185" s="15" t="s">
        <v>5</v>
      </c>
      <c r="G185" s="15" t="s">
        <v>5</v>
      </c>
      <c r="H185" s="15" t="s">
        <v>5</v>
      </c>
      <c r="I185" s="15" t="s">
        <v>5</v>
      </c>
      <c r="J185" s="15" t="s">
        <v>5</v>
      </c>
      <c r="K185" s="15" t="s">
        <v>5</v>
      </c>
      <c r="L185" s="15" t="s">
        <v>5</v>
      </c>
      <c r="M185" s="15" t="s">
        <v>5</v>
      </c>
      <c r="N185" s="15" t="s">
        <v>5</v>
      </c>
      <c r="O185" s="6" t="s">
        <v>5</v>
      </c>
    </row>
    <row r="186" spans="1:15" ht="14.25" customHeight="1">
      <c r="A186" s="28"/>
      <c r="B186" s="226"/>
      <c r="C186" s="203"/>
      <c r="D186" s="203"/>
      <c r="E186" s="11" t="s">
        <v>17</v>
      </c>
      <c r="F186" s="7"/>
      <c r="G186" s="7"/>
      <c r="H186" s="7"/>
      <c r="I186" s="7"/>
      <c r="J186" s="7"/>
      <c r="K186" s="7"/>
      <c r="L186" s="7"/>
      <c r="M186" s="7"/>
      <c r="N186" s="7"/>
      <c r="O186" s="6" t="s">
        <v>5</v>
      </c>
    </row>
    <row r="187" spans="1:15" ht="14.25" customHeight="1">
      <c r="A187" s="28"/>
      <c r="B187" s="226"/>
      <c r="C187" s="203"/>
      <c r="D187" s="203"/>
      <c r="E187" s="11" t="s">
        <v>18</v>
      </c>
      <c r="F187" s="7"/>
      <c r="G187" s="7"/>
      <c r="H187" s="7"/>
      <c r="I187" s="7"/>
      <c r="J187" s="7"/>
      <c r="K187" s="7"/>
      <c r="L187" s="7"/>
      <c r="M187" s="7"/>
      <c r="N187" s="7"/>
      <c r="O187" s="6" t="s">
        <v>5</v>
      </c>
    </row>
    <row r="188" spans="1:15" ht="16.5" customHeight="1">
      <c r="A188" s="28"/>
      <c r="B188" s="227"/>
      <c r="C188" s="204"/>
      <c r="D188" s="204"/>
      <c r="E188" s="11" t="s">
        <v>19</v>
      </c>
      <c r="F188" s="7">
        <f>SUM(G188:J188)+30469</f>
        <v>1230469</v>
      </c>
      <c r="G188" s="7">
        <v>0</v>
      </c>
      <c r="H188" s="7">
        <v>0</v>
      </c>
      <c r="I188" s="7">
        <v>0</v>
      </c>
      <c r="J188" s="7">
        <v>1200000</v>
      </c>
      <c r="K188" s="7">
        <v>0</v>
      </c>
      <c r="L188" s="7">
        <v>0</v>
      </c>
      <c r="M188" s="7">
        <v>0</v>
      </c>
      <c r="N188" s="7">
        <v>0</v>
      </c>
      <c r="O188" s="6" t="s">
        <v>5</v>
      </c>
    </row>
    <row r="189" spans="1:15" s="20" customFormat="1" ht="17.25" customHeight="1">
      <c r="A189" s="44"/>
      <c r="B189" s="223" t="s">
        <v>60</v>
      </c>
      <c r="C189" s="224"/>
      <c r="D189" s="224"/>
      <c r="E189" s="45" t="s">
        <v>20</v>
      </c>
      <c r="F189" s="23"/>
      <c r="G189" s="23"/>
      <c r="H189" s="23"/>
      <c r="I189" s="23"/>
      <c r="J189" s="23"/>
      <c r="K189" s="46"/>
      <c r="L189" s="23"/>
      <c r="M189" s="23"/>
      <c r="N189" s="23"/>
      <c r="O189" s="18" t="s">
        <v>5</v>
      </c>
    </row>
    <row r="190" spans="1:15" ht="12.75">
      <c r="A190" s="30">
        <v>7</v>
      </c>
      <c r="B190" s="220" t="s">
        <v>188</v>
      </c>
      <c r="C190" s="193"/>
      <c r="D190" s="194"/>
      <c r="E190" s="12" t="s">
        <v>21</v>
      </c>
      <c r="F190" s="13">
        <f aca="true" t="shared" si="48" ref="F190:N190">SUM(F191:F192)</f>
        <v>144760</v>
      </c>
      <c r="G190" s="13">
        <f>SUM(G191:G192)</f>
        <v>0</v>
      </c>
      <c r="H190" s="13">
        <f t="shared" si="48"/>
        <v>0</v>
      </c>
      <c r="I190" s="13">
        <f t="shared" si="48"/>
        <v>130000</v>
      </c>
      <c r="J190" s="13">
        <f t="shared" si="48"/>
        <v>0</v>
      </c>
      <c r="K190" s="13">
        <f t="shared" si="48"/>
        <v>0</v>
      </c>
      <c r="L190" s="13">
        <f t="shared" si="48"/>
        <v>0</v>
      </c>
      <c r="M190" s="13">
        <f t="shared" si="48"/>
        <v>0</v>
      </c>
      <c r="N190" s="13">
        <f t="shared" si="48"/>
        <v>0</v>
      </c>
      <c r="O190" s="13">
        <f>I190</f>
        <v>130000</v>
      </c>
    </row>
    <row r="191" spans="1:15" ht="12.75" customHeight="1">
      <c r="A191" s="28"/>
      <c r="B191" s="221"/>
      <c r="C191" s="195"/>
      <c r="D191" s="196"/>
      <c r="E191" s="5" t="s">
        <v>23</v>
      </c>
      <c r="F191" s="7"/>
      <c r="G191" s="7"/>
      <c r="H191" s="7"/>
      <c r="I191" s="7"/>
      <c r="J191" s="7"/>
      <c r="K191" s="7"/>
      <c r="L191" s="7"/>
      <c r="M191" s="7"/>
      <c r="N191" s="7"/>
      <c r="O191" s="6" t="s">
        <v>5</v>
      </c>
    </row>
    <row r="192" spans="1:15" ht="11.25" customHeight="1">
      <c r="A192" s="28"/>
      <c r="B192" s="222"/>
      <c r="C192" s="197"/>
      <c r="D192" s="198"/>
      <c r="E192" s="5" t="s">
        <v>25</v>
      </c>
      <c r="F192" s="7">
        <f>F196</f>
        <v>144760</v>
      </c>
      <c r="G192" s="7">
        <f>G196</f>
        <v>0</v>
      </c>
      <c r="H192" s="7">
        <f>H196</f>
        <v>0</v>
      </c>
      <c r="I192" s="7">
        <f>I196</f>
        <v>130000</v>
      </c>
      <c r="J192" s="7">
        <f>J196</f>
        <v>0</v>
      </c>
      <c r="K192" s="7">
        <v>0</v>
      </c>
      <c r="L192" s="7">
        <v>0</v>
      </c>
      <c r="M192" s="7">
        <v>0</v>
      </c>
      <c r="N192" s="7">
        <v>0</v>
      </c>
      <c r="O192" s="6" t="s">
        <v>5</v>
      </c>
    </row>
    <row r="193" spans="1:15" ht="12.75" customHeight="1">
      <c r="A193" s="28"/>
      <c r="B193" s="199" t="s">
        <v>189</v>
      </c>
      <c r="C193" s="202" t="s">
        <v>22</v>
      </c>
      <c r="D193" s="202" t="s">
        <v>126</v>
      </c>
      <c r="E193" s="8" t="s">
        <v>14</v>
      </c>
      <c r="F193" s="15" t="s">
        <v>5</v>
      </c>
      <c r="G193" s="15" t="s">
        <v>5</v>
      </c>
      <c r="H193" s="15" t="s">
        <v>5</v>
      </c>
      <c r="I193" s="15" t="s">
        <v>5</v>
      </c>
      <c r="J193" s="15" t="s">
        <v>5</v>
      </c>
      <c r="K193" s="15" t="s">
        <v>5</v>
      </c>
      <c r="L193" s="15" t="s">
        <v>5</v>
      </c>
      <c r="M193" s="15" t="s">
        <v>5</v>
      </c>
      <c r="N193" s="15" t="s">
        <v>5</v>
      </c>
      <c r="O193" s="6" t="s">
        <v>5</v>
      </c>
    </row>
    <row r="194" spans="1:15" ht="12.75">
      <c r="A194" s="28"/>
      <c r="B194" s="200"/>
      <c r="C194" s="203"/>
      <c r="D194" s="203"/>
      <c r="E194" s="11" t="s">
        <v>17</v>
      </c>
      <c r="F194" s="7"/>
      <c r="G194" s="7"/>
      <c r="H194" s="7"/>
      <c r="I194" s="7"/>
      <c r="J194" s="7"/>
      <c r="K194" s="7"/>
      <c r="L194" s="7"/>
      <c r="M194" s="7"/>
      <c r="N194" s="7"/>
      <c r="O194" s="6" t="s">
        <v>5</v>
      </c>
    </row>
    <row r="195" spans="1:15" ht="11.25" customHeight="1">
      <c r="A195" s="28"/>
      <c r="B195" s="200"/>
      <c r="C195" s="203"/>
      <c r="D195" s="203"/>
      <c r="E195" s="11" t="s">
        <v>18</v>
      </c>
      <c r="F195" s="7"/>
      <c r="G195" s="7"/>
      <c r="H195" s="7"/>
      <c r="I195" s="7"/>
      <c r="J195" s="7"/>
      <c r="K195" s="7"/>
      <c r="L195" s="7"/>
      <c r="M195" s="7"/>
      <c r="N195" s="7"/>
      <c r="O195" s="6" t="s">
        <v>5</v>
      </c>
    </row>
    <row r="196" spans="1:15" ht="12.75">
      <c r="A196" s="28"/>
      <c r="B196" s="201"/>
      <c r="C196" s="204"/>
      <c r="D196" s="204"/>
      <c r="E196" s="11" t="s">
        <v>19</v>
      </c>
      <c r="F196" s="7">
        <f>14760+I196</f>
        <v>144760</v>
      </c>
      <c r="G196" s="7">
        <v>0</v>
      </c>
      <c r="H196" s="7">
        <v>0</v>
      </c>
      <c r="I196" s="7">
        <v>130000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6" t="s">
        <v>5</v>
      </c>
    </row>
    <row r="197" spans="1:15" s="20" customFormat="1" ht="15.75" customHeight="1">
      <c r="A197" s="44"/>
      <c r="B197" s="188" t="s">
        <v>54</v>
      </c>
      <c r="C197" s="189"/>
      <c r="D197" s="189"/>
      <c r="E197" s="45" t="s">
        <v>20</v>
      </c>
      <c r="F197" s="23"/>
      <c r="G197" s="23"/>
      <c r="H197" s="23"/>
      <c r="I197" s="23"/>
      <c r="J197" s="23"/>
      <c r="K197" s="46"/>
      <c r="L197" s="23"/>
      <c r="M197" s="23"/>
      <c r="N197" s="23"/>
      <c r="O197" s="18" t="s">
        <v>5</v>
      </c>
    </row>
    <row r="198" spans="1:15" ht="14.25" customHeight="1" hidden="1">
      <c r="A198" s="30" t="s">
        <v>37</v>
      </c>
      <c r="B198" s="228" t="s">
        <v>111</v>
      </c>
      <c r="C198" s="229"/>
      <c r="D198" s="230"/>
      <c r="E198" s="12" t="s">
        <v>21</v>
      </c>
      <c r="F198" s="13">
        <f>F200</f>
        <v>0</v>
      </c>
      <c r="G198" s="13">
        <f>SUM(G199:G200)</f>
        <v>0</v>
      </c>
      <c r="H198" s="13">
        <f aca="true" t="shared" si="49" ref="H198:N198">SUM(H199:H200)</f>
        <v>0</v>
      </c>
      <c r="I198" s="13">
        <f t="shared" si="49"/>
        <v>0</v>
      </c>
      <c r="J198" s="13">
        <f t="shared" si="49"/>
        <v>0</v>
      </c>
      <c r="K198" s="13">
        <f t="shared" si="49"/>
        <v>0</v>
      </c>
      <c r="L198" s="13">
        <f t="shared" si="49"/>
        <v>0</v>
      </c>
      <c r="M198" s="13">
        <f t="shared" si="49"/>
        <v>0</v>
      </c>
      <c r="N198" s="13">
        <f t="shared" si="49"/>
        <v>0</v>
      </c>
      <c r="O198" s="13">
        <f>H198</f>
        <v>0</v>
      </c>
    </row>
    <row r="199" spans="1:15" ht="12" customHeight="1" hidden="1">
      <c r="A199" s="28"/>
      <c r="B199" s="228"/>
      <c r="C199" s="229"/>
      <c r="D199" s="230"/>
      <c r="E199" s="5" t="s">
        <v>23</v>
      </c>
      <c r="F199" s="7"/>
      <c r="G199" s="7"/>
      <c r="H199" s="7"/>
      <c r="I199" s="7"/>
      <c r="J199" s="7"/>
      <c r="K199" s="7"/>
      <c r="L199" s="7"/>
      <c r="M199" s="7"/>
      <c r="N199" s="7"/>
      <c r="O199" s="6" t="s">
        <v>5</v>
      </c>
    </row>
    <row r="200" spans="1:15" ht="14.25" customHeight="1" hidden="1">
      <c r="A200" s="28"/>
      <c r="B200" s="231"/>
      <c r="C200" s="232"/>
      <c r="D200" s="233"/>
      <c r="E200" s="5" t="s">
        <v>25</v>
      </c>
      <c r="F200" s="7">
        <f>F204</f>
        <v>0</v>
      </c>
      <c r="G200" s="7">
        <f>G204</f>
        <v>0</v>
      </c>
      <c r="H200" s="7">
        <f>H204</f>
        <v>0</v>
      </c>
      <c r="I200" s="7">
        <v>0</v>
      </c>
      <c r="J200" s="7">
        <f>J204</f>
        <v>0</v>
      </c>
      <c r="K200" s="7">
        <v>0</v>
      </c>
      <c r="L200" s="7">
        <v>0</v>
      </c>
      <c r="M200" s="7">
        <v>0</v>
      </c>
      <c r="N200" s="7">
        <v>0</v>
      </c>
      <c r="O200" s="6" t="s">
        <v>5</v>
      </c>
    </row>
    <row r="201" spans="1:15" ht="12.75" customHeight="1" hidden="1">
      <c r="A201" s="28"/>
      <c r="B201" s="199" t="s">
        <v>67</v>
      </c>
      <c r="C201" s="202" t="s">
        <v>22</v>
      </c>
      <c r="D201" s="202" t="s">
        <v>78</v>
      </c>
      <c r="E201" s="8" t="s">
        <v>14</v>
      </c>
      <c r="F201" s="15" t="s">
        <v>5</v>
      </c>
      <c r="G201" s="15" t="s">
        <v>5</v>
      </c>
      <c r="H201" s="15" t="s">
        <v>5</v>
      </c>
      <c r="I201" s="15" t="s">
        <v>5</v>
      </c>
      <c r="J201" s="15" t="s">
        <v>5</v>
      </c>
      <c r="K201" s="15" t="s">
        <v>5</v>
      </c>
      <c r="L201" s="15" t="s">
        <v>5</v>
      </c>
      <c r="M201" s="15" t="s">
        <v>5</v>
      </c>
      <c r="N201" s="15" t="s">
        <v>5</v>
      </c>
      <c r="O201" s="6" t="s">
        <v>5</v>
      </c>
    </row>
    <row r="202" spans="1:15" ht="12.75" hidden="1">
      <c r="A202" s="28"/>
      <c r="B202" s="200"/>
      <c r="C202" s="203"/>
      <c r="D202" s="203"/>
      <c r="E202" s="11" t="s">
        <v>17</v>
      </c>
      <c r="F202" s="7"/>
      <c r="G202" s="7"/>
      <c r="H202" s="7"/>
      <c r="I202" s="7"/>
      <c r="J202" s="7"/>
      <c r="K202" s="7"/>
      <c r="L202" s="7"/>
      <c r="M202" s="7"/>
      <c r="N202" s="7"/>
      <c r="O202" s="6" t="s">
        <v>5</v>
      </c>
    </row>
    <row r="203" spans="1:15" ht="12.75" hidden="1">
      <c r="A203" s="28"/>
      <c r="B203" s="200"/>
      <c r="C203" s="203"/>
      <c r="D203" s="203"/>
      <c r="E203" s="11" t="s">
        <v>18</v>
      </c>
      <c r="F203" s="7"/>
      <c r="G203" s="7"/>
      <c r="H203" s="7"/>
      <c r="I203" s="7"/>
      <c r="J203" s="7"/>
      <c r="K203" s="7"/>
      <c r="L203" s="7"/>
      <c r="M203" s="7"/>
      <c r="N203" s="7"/>
      <c r="O203" s="6" t="s">
        <v>5</v>
      </c>
    </row>
    <row r="204" spans="1:15" ht="12.75" hidden="1">
      <c r="A204" s="28"/>
      <c r="B204" s="201"/>
      <c r="C204" s="204"/>
      <c r="D204" s="204"/>
      <c r="E204" s="11" t="s">
        <v>19</v>
      </c>
      <c r="F204" s="7"/>
      <c r="G204" s="7">
        <v>0</v>
      </c>
      <c r="H204" s="7"/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6" t="s">
        <v>5</v>
      </c>
    </row>
    <row r="205" spans="1:15" s="59" customFormat="1" ht="19.5" customHeight="1" hidden="1">
      <c r="A205" s="54"/>
      <c r="B205" s="176" t="s">
        <v>66</v>
      </c>
      <c r="C205" s="215"/>
      <c r="D205" s="215"/>
      <c r="E205" s="55" t="s">
        <v>20</v>
      </c>
      <c r="F205" s="56"/>
      <c r="G205" s="56"/>
      <c r="H205" s="56"/>
      <c r="I205" s="56"/>
      <c r="J205" s="56"/>
      <c r="K205" s="57"/>
      <c r="L205" s="56"/>
      <c r="M205" s="56"/>
      <c r="N205" s="56"/>
      <c r="O205" s="58" t="s">
        <v>5</v>
      </c>
    </row>
    <row r="206" spans="1:15" ht="14.25" customHeight="1">
      <c r="A206" s="30">
        <v>8</v>
      </c>
      <c r="B206" s="193" t="s">
        <v>197</v>
      </c>
      <c r="C206" s="193"/>
      <c r="D206" s="194"/>
      <c r="E206" s="12" t="s">
        <v>21</v>
      </c>
      <c r="F206" s="13">
        <f aca="true" t="shared" si="50" ref="F206:N206">SUM(F207:F208)</f>
        <v>603000</v>
      </c>
      <c r="G206" s="13">
        <f t="shared" si="50"/>
        <v>0</v>
      </c>
      <c r="H206" s="13">
        <f t="shared" si="50"/>
        <v>3000</v>
      </c>
      <c r="I206" s="13">
        <f t="shared" si="50"/>
        <v>600000</v>
      </c>
      <c r="J206" s="13">
        <f t="shared" si="50"/>
        <v>0</v>
      </c>
      <c r="K206" s="13">
        <f t="shared" si="50"/>
        <v>0</v>
      </c>
      <c r="L206" s="13">
        <f t="shared" si="50"/>
        <v>0</v>
      </c>
      <c r="M206" s="13">
        <f t="shared" si="50"/>
        <v>0</v>
      </c>
      <c r="N206" s="13">
        <f t="shared" si="50"/>
        <v>0</v>
      </c>
      <c r="O206" s="107">
        <f>I206</f>
        <v>600000</v>
      </c>
    </row>
    <row r="207" spans="1:15" ht="12.75">
      <c r="A207" s="28"/>
      <c r="B207" s="195"/>
      <c r="C207" s="195"/>
      <c r="D207" s="196"/>
      <c r="E207" s="5" t="s">
        <v>23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61" t="s">
        <v>5</v>
      </c>
    </row>
    <row r="208" spans="1:15" ht="12.75">
      <c r="A208" s="28"/>
      <c r="B208" s="197"/>
      <c r="C208" s="197"/>
      <c r="D208" s="198"/>
      <c r="E208" s="5" t="s">
        <v>25</v>
      </c>
      <c r="F208" s="7">
        <f>SUM(F212:F213)</f>
        <v>603000</v>
      </c>
      <c r="G208" s="7">
        <f>SUM(G212:G213)</f>
        <v>0</v>
      </c>
      <c r="H208" s="7">
        <f>SUM(H212:H213)</f>
        <v>3000</v>
      </c>
      <c r="I208" s="7">
        <f>SUM(I212:I213)</f>
        <v>600000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61" t="s">
        <v>5</v>
      </c>
    </row>
    <row r="209" spans="1:15" ht="12.75">
      <c r="A209" s="28"/>
      <c r="B209" s="199" t="s">
        <v>198</v>
      </c>
      <c r="C209" s="202" t="s">
        <v>22</v>
      </c>
      <c r="D209" s="202" t="s">
        <v>126</v>
      </c>
      <c r="E209" s="8" t="s">
        <v>14</v>
      </c>
      <c r="F209" s="15" t="s">
        <v>5</v>
      </c>
      <c r="G209" s="15" t="s">
        <v>5</v>
      </c>
      <c r="H209" s="15" t="s">
        <v>5</v>
      </c>
      <c r="I209" s="15" t="s">
        <v>5</v>
      </c>
      <c r="J209" s="15" t="s">
        <v>5</v>
      </c>
      <c r="K209" s="15" t="s">
        <v>5</v>
      </c>
      <c r="L209" s="15" t="s">
        <v>5</v>
      </c>
      <c r="M209" s="15" t="s">
        <v>5</v>
      </c>
      <c r="N209" s="15" t="s">
        <v>5</v>
      </c>
      <c r="O209" s="61" t="s">
        <v>5</v>
      </c>
    </row>
    <row r="210" spans="1:15" ht="14.25" customHeight="1">
      <c r="A210" s="28"/>
      <c r="B210" s="200"/>
      <c r="C210" s="203"/>
      <c r="D210" s="203"/>
      <c r="E210" s="11" t="s">
        <v>17</v>
      </c>
      <c r="F210" s="7"/>
      <c r="G210" s="7"/>
      <c r="H210" s="7"/>
      <c r="I210" s="7"/>
      <c r="J210" s="7"/>
      <c r="K210" s="7"/>
      <c r="L210" s="7"/>
      <c r="M210" s="7"/>
      <c r="N210" s="7"/>
      <c r="O210" s="61" t="s">
        <v>5</v>
      </c>
    </row>
    <row r="211" spans="1:15" ht="14.25" customHeight="1">
      <c r="A211" s="28"/>
      <c r="B211" s="200"/>
      <c r="C211" s="203"/>
      <c r="D211" s="203"/>
      <c r="E211" s="11" t="s">
        <v>18</v>
      </c>
      <c r="F211" s="7"/>
      <c r="G211" s="7"/>
      <c r="H211" s="7"/>
      <c r="I211" s="7"/>
      <c r="J211" s="7"/>
      <c r="K211" s="7"/>
      <c r="L211" s="7"/>
      <c r="M211" s="7"/>
      <c r="N211" s="7"/>
      <c r="O211" s="61" t="s">
        <v>5</v>
      </c>
    </row>
    <row r="212" spans="1:15" ht="12.75">
      <c r="A212" s="28"/>
      <c r="B212" s="201"/>
      <c r="C212" s="204"/>
      <c r="D212" s="204"/>
      <c r="E212" s="11" t="s">
        <v>19</v>
      </c>
      <c r="F212" s="23">
        <f>3000+I212</f>
        <v>603000</v>
      </c>
      <c r="G212" s="7">
        <v>0</v>
      </c>
      <c r="H212" s="7">
        <v>3000</v>
      </c>
      <c r="I212" s="7">
        <v>600000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61" t="s">
        <v>5</v>
      </c>
    </row>
    <row r="213" spans="1:15" s="20" customFormat="1" ht="18.75" customHeight="1">
      <c r="A213" s="44"/>
      <c r="B213" s="188" t="s">
        <v>196</v>
      </c>
      <c r="C213" s="189"/>
      <c r="D213" s="189"/>
      <c r="E213" s="104" t="s">
        <v>93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62" t="s">
        <v>5</v>
      </c>
    </row>
    <row r="214" spans="1:15" ht="20.25" customHeight="1" hidden="1">
      <c r="A214" s="30" t="s">
        <v>127</v>
      </c>
      <c r="B214" s="193" t="s">
        <v>129</v>
      </c>
      <c r="C214" s="193"/>
      <c r="D214" s="194"/>
      <c r="E214" s="12" t="s">
        <v>21</v>
      </c>
      <c r="F214" s="13">
        <f aca="true" t="shared" si="51" ref="F214:N214">SUM(F215:F216)</f>
        <v>0</v>
      </c>
      <c r="G214" s="13">
        <f t="shared" si="51"/>
        <v>0</v>
      </c>
      <c r="H214" s="13">
        <f t="shared" si="51"/>
        <v>0</v>
      </c>
      <c r="I214" s="13">
        <f t="shared" si="51"/>
        <v>0</v>
      </c>
      <c r="J214" s="13">
        <f t="shared" si="51"/>
        <v>0</v>
      </c>
      <c r="K214" s="13">
        <f t="shared" si="51"/>
        <v>0</v>
      </c>
      <c r="L214" s="13">
        <f t="shared" si="51"/>
        <v>0</v>
      </c>
      <c r="M214" s="13">
        <f t="shared" si="51"/>
        <v>0</v>
      </c>
      <c r="N214" s="13">
        <f t="shared" si="51"/>
        <v>0</v>
      </c>
      <c r="O214" s="107">
        <f>G214+H214+I214</f>
        <v>0</v>
      </c>
    </row>
    <row r="215" spans="1:15" ht="12.75" hidden="1">
      <c r="A215" s="28"/>
      <c r="B215" s="195"/>
      <c r="C215" s="195"/>
      <c r="D215" s="196"/>
      <c r="E215" s="5" t="s">
        <v>23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61" t="s">
        <v>5</v>
      </c>
    </row>
    <row r="216" spans="1:15" ht="18.75" customHeight="1" hidden="1">
      <c r="A216" s="28"/>
      <c r="B216" s="197"/>
      <c r="C216" s="197"/>
      <c r="D216" s="198"/>
      <c r="E216" s="5" t="s">
        <v>25</v>
      </c>
      <c r="F216" s="7">
        <f>SUM(F218:F221)</f>
        <v>0</v>
      </c>
      <c r="G216" s="7">
        <f>SUM(G218:G221)</f>
        <v>0</v>
      </c>
      <c r="H216" s="7">
        <f>SUM(H218:H221)</f>
        <v>0</v>
      </c>
      <c r="I216" s="7">
        <f>SUM(I220:I221)</f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61" t="s">
        <v>5</v>
      </c>
    </row>
    <row r="217" spans="1:15" ht="12.75" hidden="1">
      <c r="A217" s="28"/>
      <c r="B217" s="199" t="s">
        <v>90</v>
      </c>
      <c r="C217" s="202" t="s">
        <v>22</v>
      </c>
      <c r="D217" s="202" t="s">
        <v>130</v>
      </c>
      <c r="E217" s="8" t="s">
        <v>14</v>
      </c>
      <c r="F217" s="15" t="s">
        <v>5</v>
      </c>
      <c r="G217" s="15" t="s">
        <v>5</v>
      </c>
      <c r="H217" s="15" t="s">
        <v>5</v>
      </c>
      <c r="I217" s="15" t="s">
        <v>5</v>
      </c>
      <c r="J217" s="15" t="s">
        <v>5</v>
      </c>
      <c r="K217" s="15" t="s">
        <v>5</v>
      </c>
      <c r="L217" s="15" t="s">
        <v>5</v>
      </c>
      <c r="M217" s="15" t="s">
        <v>5</v>
      </c>
      <c r="N217" s="15" t="s">
        <v>5</v>
      </c>
      <c r="O217" s="61" t="s">
        <v>5</v>
      </c>
    </row>
    <row r="218" spans="1:15" ht="15.75" customHeight="1" hidden="1">
      <c r="A218" s="28"/>
      <c r="B218" s="200"/>
      <c r="C218" s="203"/>
      <c r="D218" s="203"/>
      <c r="E218" s="11" t="s">
        <v>17</v>
      </c>
      <c r="F218" s="23">
        <f>H218+I218</f>
        <v>0</v>
      </c>
      <c r="G218" s="7">
        <v>0</v>
      </c>
      <c r="H218" s="7">
        <v>0</v>
      </c>
      <c r="I218" s="7"/>
      <c r="J218" s="7"/>
      <c r="K218" s="7"/>
      <c r="L218" s="7"/>
      <c r="M218" s="7"/>
      <c r="N218" s="7"/>
      <c r="O218" s="61" t="s">
        <v>5</v>
      </c>
    </row>
    <row r="219" spans="1:15" ht="18" customHeight="1" hidden="1">
      <c r="A219" s="28"/>
      <c r="B219" s="200"/>
      <c r="C219" s="203"/>
      <c r="D219" s="203"/>
      <c r="E219" s="11" t="s">
        <v>18</v>
      </c>
      <c r="F219" s="23">
        <f>H219+I219</f>
        <v>0</v>
      </c>
      <c r="G219" s="7">
        <v>0</v>
      </c>
      <c r="H219" s="7">
        <v>0</v>
      </c>
      <c r="I219" s="7"/>
      <c r="J219" s="7"/>
      <c r="K219" s="7"/>
      <c r="L219" s="7"/>
      <c r="M219" s="7"/>
      <c r="N219" s="7"/>
      <c r="O219" s="61" t="s">
        <v>5</v>
      </c>
    </row>
    <row r="220" spans="1:15" ht="12.75" hidden="1">
      <c r="A220" s="28"/>
      <c r="B220" s="201"/>
      <c r="C220" s="204"/>
      <c r="D220" s="204"/>
      <c r="E220" s="11" t="s">
        <v>19</v>
      </c>
      <c r="F220" s="23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61" t="s">
        <v>5</v>
      </c>
    </row>
    <row r="221" spans="1:15" s="20" customFormat="1" ht="15" customHeight="1" hidden="1">
      <c r="A221" s="44"/>
      <c r="B221" s="188" t="s">
        <v>92</v>
      </c>
      <c r="C221" s="189"/>
      <c r="D221" s="189"/>
      <c r="E221" s="55" t="s">
        <v>20</v>
      </c>
      <c r="F221" s="23">
        <f>SUM(G221:I221)</f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62" t="s">
        <v>5</v>
      </c>
    </row>
    <row r="222" spans="1:15" ht="19.5" customHeight="1" hidden="1">
      <c r="A222" s="30" t="s">
        <v>133</v>
      </c>
      <c r="B222" s="220" t="s">
        <v>94</v>
      </c>
      <c r="C222" s="193"/>
      <c r="D222" s="194"/>
      <c r="E222" s="12" t="s">
        <v>21</v>
      </c>
      <c r="F222" s="13">
        <f aca="true" t="shared" si="52" ref="F222:N222">SUM(F223:F224)</f>
        <v>0</v>
      </c>
      <c r="G222" s="13">
        <f t="shared" si="52"/>
        <v>0</v>
      </c>
      <c r="H222" s="13">
        <f t="shared" si="52"/>
        <v>0</v>
      </c>
      <c r="I222" s="13">
        <f t="shared" si="52"/>
        <v>0</v>
      </c>
      <c r="J222" s="13">
        <f t="shared" si="52"/>
        <v>0</v>
      </c>
      <c r="K222" s="13">
        <f t="shared" si="52"/>
        <v>0</v>
      </c>
      <c r="L222" s="13">
        <f t="shared" si="52"/>
        <v>0</v>
      </c>
      <c r="M222" s="13">
        <f t="shared" si="52"/>
        <v>0</v>
      </c>
      <c r="N222" s="13">
        <f t="shared" si="52"/>
        <v>0</v>
      </c>
      <c r="O222" s="13">
        <v>0</v>
      </c>
    </row>
    <row r="223" spans="1:15" s="20" customFormat="1" ht="23.25" customHeight="1" hidden="1">
      <c r="A223" s="32"/>
      <c r="B223" s="221"/>
      <c r="C223" s="195"/>
      <c r="D223" s="196"/>
      <c r="E223" s="22" t="s">
        <v>23</v>
      </c>
      <c r="F223" s="23">
        <f aca="true" t="shared" si="53" ref="F223:N223">F226</f>
        <v>0</v>
      </c>
      <c r="G223" s="23">
        <f t="shared" si="53"/>
        <v>0</v>
      </c>
      <c r="H223" s="23">
        <f t="shared" si="53"/>
        <v>0</v>
      </c>
      <c r="I223" s="23">
        <f t="shared" si="53"/>
        <v>0</v>
      </c>
      <c r="J223" s="23">
        <f t="shared" si="53"/>
        <v>0</v>
      </c>
      <c r="K223" s="23">
        <f t="shared" si="53"/>
        <v>0</v>
      </c>
      <c r="L223" s="23">
        <f t="shared" si="53"/>
        <v>0</v>
      </c>
      <c r="M223" s="23">
        <f t="shared" si="53"/>
        <v>0</v>
      </c>
      <c r="N223" s="23">
        <f t="shared" si="53"/>
        <v>0</v>
      </c>
      <c r="O223" s="18" t="s">
        <v>5</v>
      </c>
    </row>
    <row r="224" spans="1:15" s="19" customFormat="1" ht="27.75" customHeight="1" hidden="1">
      <c r="A224" s="33"/>
      <c r="B224" s="222"/>
      <c r="C224" s="197"/>
      <c r="D224" s="198"/>
      <c r="E224" s="16" t="s">
        <v>25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8" t="s">
        <v>5</v>
      </c>
    </row>
    <row r="225" spans="1:15" ht="14.25" customHeight="1" hidden="1">
      <c r="A225" s="28"/>
      <c r="B225" s="225" t="s">
        <v>61</v>
      </c>
      <c r="C225" s="202" t="s">
        <v>22</v>
      </c>
      <c r="D225" s="202" t="s">
        <v>78</v>
      </c>
      <c r="E225" s="8" t="s">
        <v>14</v>
      </c>
      <c r="F225" s="15" t="s">
        <v>5</v>
      </c>
      <c r="G225" s="15" t="s">
        <v>5</v>
      </c>
      <c r="H225" s="15" t="s">
        <v>5</v>
      </c>
      <c r="I225" s="15" t="s">
        <v>5</v>
      </c>
      <c r="J225" s="15" t="s">
        <v>5</v>
      </c>
      <c r="K225" s="15" t="s">
        <v>5</v>
      </c>
      <c r="L225" s="15" t="s">
        <v>5</v>
      </c>
      <c r="M225" s="15" t="s">
        <v>5</v>
      </c>
      <c r="N225" s="15" t="s">
        <v>5</v>
      </c>
      <c r="O225" s="6" t="s">
        <v>5</v>
      </c>
    </row>
    <row r="226" spans="1:15" ht="23.25" customHeight="1" hidden="1">
      <c r="A226" s="28"/>
      <c r="B226" s="227"/>
      <c r="C226" s="204"/>
      <c r="D226" s="204"/>
      <c r="E226" s="11" t="s">
        <v>49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6" t="s">
        <v>5</v>
      </c>
    </row>
    <row r="227" spans="1:15" s="20" customFormat="1" ht="15.75" customHeight="1" hidden="1">
      <c r="A227" s="44"/>
      <c r="B227" s="223" t="s">
        <v>50</v>
      </c>
      <c r="C227" s="224"/>
      <c r="D227" s="224"/>
      <c r="E227" s="45" t="s">
        <v>51</v>
      </c>
      <c r="F227" s="23"/>
      <c r="G227" s="23"/>
      <c r="H227" s="23"/>
      <c r="I227" s="23"/>
      <c r="J227" s="23"/>
      <c r="K227" s="46"/>
      <c r="L227" s="23"/>
      <c r="M227" s="23"/>
      <c r="N227" s="23"/>
      <c r="O227" s="18" t="s">
        <v>5</v>
      </c>
    </row>
    <row r="228" spans="1:15" ht="24.75" customHeight="1" hidden="1">
      <c r="A228" s="30" t="s">
        <v>134</v>
      </c>
      <c r="B228" s="220" t="s">
        <v>143</v>
      </c>
      <c r="C228" s="193"/>
      <c r="D228" s="194"/>
      <c r="E228" s="12" t="s">
        <v>21</v>
      </c>
      <c r="F228" s="13">
        <f aca="true" t="shared" si="54" ref="F228:N228">SUM(F229:F230)</f>
        <v>0</v>
      </c>
      <c r="G228" s="13">
        <f t="shared" si="54"/>
        <v>0</v>
      </c>
      <c r="H228" s="13">
        <f t="shared" si="54"/>
        <v>0</v>
      </c>
      <c r="I228" s="13">
        <f t="shared" si="54"/>
        <v>0</v>
      </c>
      <c r="J228" s="13">
        <f t="shared" si="54"/>
        <v>0</v>
      </c>
      <c r="K228" s="13">
        <f t="shared" si="54"/>
        <v>0</v>
      </c>
      <c r="L228" s="13">
        <f t="shared" si="54"/>
        <v>0</v>
      </c>
      <c r="M228" s="13">
        <f t="shared" si="54"/>
        <v>0</v>
      </c>
      <c r="N228" s="13">
        <f t="shared" si="54"/>
        <v>0</v>
      </c>
      <c r="O228" s="13">
        <f>H228+I228</f>
        <v>0</v>
      </c>
    </row>
    <row r="229" spans="1:15" ht="18" customHeight="1" hidden="1">
      <c r="A229" s="28"/>
      <c r="B229" s="221"/>
      <c r="C229" s="195"/>
      <c r="D229" s="196"/>
      <c r="E229" s="5" t="s">
        <v>23</v>
      </c>
      <c r="F229" s="7">
        <f>F232</f>
        <v>0</v>
      </c>
      <c r="G229" s="7">
        <f aca="true" t="shared" si="55" ref="G229:N229">G232</f>
        <v>0</v>
      </c>
      <c r="H229" s="7">
        <f t="shared" si="55"/>
        <v>0</v>
      </c>
      <c r="I229" s="7">
        <f t="shared" si="55"/>
        <v>0</v>
      </c>
      <c r="J229" s="7">
        <f t="shared" si="55"/>
        <v>0</v>
      </c>
      <c r="K229" s="7">
        <f t="shared" si="55"/>
        <v>0</v>
      </c>
      <c r="L229" s="7">
        <f t="shared" si="55"/>
        <v>0</v>
      </c>
      <c r="M229" s="7">
        <f t="shared" si="55"/>
        <v>0</v>
      </c>
      <c r="N229" s="7">
        <f t="shared" si="55"/>
        <v>0</v>
      </c>
      <c r="O229" s="6" t="s">
        <v>5</v>
      </c>
    </row>
    <row r="230" spans="1:15" ht="17.25" customHeight="1" hidden="1">
      <c r="A230" s="28"/>
      <c r="B230" s="222"/>
      <c r="C230" s="197"/>
      <c r="D230" s="198"/>
      <c r="E230" s="5" t="s">
        <v>25</v>
      </c>
      <c r="F230" s="7"/>
      <c r="G230" s="7"/>
      <c r="H230" s="7"/>
      <c r="I230" s="7"/>
      <c r="J230" s="7"/>
      <c r="K230" s="7"/>
      <c r="L230" s="7"/>
      <c r="M230" s="7"/>
      <c r="N230" s="7"/>
      <c r="O230" s="6" t="s">
        <v>5</v>
      </c>
    </row>
    <row r="231" spans="1:15" ht="12.75" customHeight="1" hidden="1">
      <c r="A231" s="28"/>
      <c r="B231" s="225" t="s">
        <v>61</v>
      </c>
      <c r="C231" s="202" t="s">
        <v>22</v>
      </c>
      <c r="D231" s="202" t="s">
        <v>126</v>
      </c>
      <c r="E231" s="8" t="s">
        <v>14</v>
      </c>
      <c r="F231" s="15" t="s">
        <v>5</v>
      </c>
      <c r="G231" s="15" t="s">
        <v>5</v>
      </c>
      <c r="H231" s="15" t="s">
        <v>5</v>
      </c>
      <c r="I231" s="15" t="s">
        <v>5</v>
      </c>
      <c r="J231" s="15" t="s">
        <v>5</v>
      </c>
      <c r="K231" s="15" t="s">
        <v>5</v>
      </c>
      <c r="L231" s="15" t="s">
        <v>5</v>
      </c>
      <c r="M231" s="15" t="s">
        <v>5</v>
      </c>
      <c r="N231" s="15" t="s">
        <v>5</v>
      </c>
      <c r="O231" s="6" t="s">
        <v>5</v>
      </c>
    </row>
    <row r="232" spans="1:15" ht="23.25" customHeight="1" hidden="1">
      <c r="A232" s="28"/>
      <c r="B232" s="227"/>
      <c r="C232" s="204"/>
      <c r="D232" s="204"/>
      <c r="E232" s="11" t="s">
        <v>49</v>
      </c>
      <c r="F232" s="7">
        <f>H232+I232</f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6" t="s">
        <v>5</v>
      </c>
    </row>
    <row r="233" spans="1:15" ht="14.25" customHeight="1" hidden="1">
      <c r="A233" s="34"/>
      <c r="B233" s="205" t="s">
        <v>50</v>
      </c>
      <c r="C233" s="206"/>
      <c r="D233" s="206"/>
      <c r="E233" s="11" t="s">
        <v>51</v>
      </c>
      <c r="F233" s="7"/>
      <c r="G233" s="7"/>
      <c r="H233" s="7"/>
      <c r="I233" s="7"/>
      <c r="J233" s="7"/>
      <c r="K233" s="15"/>
      <c r="L233" s="7"/>
      <c r="M233" s="7"/>
      <c r="N233" s="7"/>
      <c r="O233" s="6" t="s">
        <v>5</v>
      </c>
    </row>
    <row r="234" spans="1:15" ht="27" customHeight="1">
      <c r="A234" s="30">
        <v>9</v>
      </c>
      <c r="B234" s="221" t="s">
        <v>95</v>
      </c>
      <c r="C234" s="195"/>
      <c r="D234" s="196"/>
      <c r="E234" s="12" t="s">
        <v>21</v>
      </c>
      <c r="F234" s="13">
        <f aca="true" t="shared" si="56" ref="F234:N234">SUM(F235:F236)</f>
        <v>33210</v>
      </c>
      <c r="G234" s="13">
        <f t="shared" si="56"/>
        <v>0</v>
      </c>
      <c r="H234" s="13">
        <f t="shared" si="56"/>
        <v>0</v>
      </c>
      <c r="I234" s="13">
        <f t="shared" si="56"/>
        <v>8302.5</v>
      </c>
      <c r="J234" s="13">
        <f t="shared" si="56"/>
        <v>0</v>
      </c>
      <c r="K234" s="13">
        <f t="shared" si="56"/>
        <v>0</v>
      </c>
      <c r="L234" s="13">
        <f t="shared" si="56"/>
        <v>0</v>
      </c>
      <c r="M234" s="13">
        <f t="shared" si="56"/>
        <v>0</v>
      </c>
      <c r="N234" s="13">
        <f t="shared" si="56"/>
        <v>0</v>
      </c>
      <c r="O234" s="13">
        <v>0</v>
      </c>
    </row>
    <row r="235" spans="1:15" ht="30" customHeight="1">
      <c r="A235" s="28"/>
      <c r="B235" s="221"/>
      <c r="C235" s="195"/>
      <c r="D235" s="196"/>
      <c r="E235" s="5" t="s">
        <v>23</v>
      </c>
      <c r="F235" s="7">
        <f aca="true" t="shared" si="57" ref="F235:N235">F238</f>
        <v>33210</v>
      </c>
      <c r="G235" s="7">
        <f t="shared" si="57"/>
        <v>0</v>
      </c>
      <c r="H235" s="7">
        <f t="shared" si="57"/>
        <v>0</v>
      </c>
      <c r="I235" s="7">
        <f t="shared" si="57"/>
        <v>8302.5</v>
      </c>
      <c r="J235" s="7">
        <f t="shared" si="57"/>
        <v>0</v>
      </c>
      <c r="K235" s="7">
        <f t="shared" si="57"/>
        <v>0</v>
      </c>
      <c r="L235" s="7">
        <f t="shared" si="57"/>
        <v>0</v>
      </c>
      <c r="M235" s="7">
        <f t="shared" si="57"/>
        <v>0</v>
      </c>
      <c r="N235" s="7">
        <f t="shared" si="57"/>
        <v>0</v>
      </c>
      <c r="O235" s="6" t="s">
        <v>5</v>
      </c>
    </row>
    <row r="236" spans="1:15" ht="26.25" customHeight="1">
      <c r="A236" s="28"/>
      <c r="B236" s="222"/>
      <c r="C236" s="197"/>
      <c r="D236" s="198"/>
      <c r="E236" s="5" t="s">
        <v>25</v>
      </c>
      <c r="F236" s="7"/>
      <c r="G236" s="7"/>
      <c r="H236" s="7"/>
      <c r="I236" s="7"/>
      <c r="J236" s="7"/>
      <c r="K236" s="7"/>
      <c r="L236" s="7"/>
      <c r="M236" s="7"/>
      <c r="N236" s="7"/>
      <c r="O236" s="6" t="s">
        <v>5</v>
      </c>
    </row>
    <row r="237" spans="1:15" ht="17.25" customHeight="1">
      <c r="A237" s="28"/>
      <c r="B237" s="225" t="s">
        <v>61</v>
      </c>
      <c r="C237" s="202" t="s">
        <v>22</v>
      </c>
      <c r="D237" s="202" t="s">
        <v>91</v>
      </c>
      <c r="E237" s="8" t="s">
        <v>14</v>
      </c>
      <c r="F237" s="15" t="s">
        <v>5</v>
      </c>
      <c r="G237" s="15" t="s">
        <v>5</v>
      </c>
      <c r="H237" s="15" t="s">
        <v>5</v>
      </c>
      <c r="I237" s="15" t="s">
        <v>5</v>
      </c>
      <c r="J237" s="15" t="s">
        <v>5</v>
      </c>
      <c r="K237" s="15" t="s">
        <v>5</v>
      </c>
      <c r="L237" s="15" t="s">
        <v>5</v>
      </c>
      <c r="M237" s="15" t="s">
        <v>5</v>
      </c>
      <c r="N237" s="15" t="s">
        <v>5</v>
      </c>
      <c r="O237" s="6" t="s">
        <v>5</v>
      </c>
    </row>
    <row r="238" spans="1:15" ht="23.25" customHeight="1">
      <c r="A238" s="28"/>
      <c r="B238" s="227"/>
      <c r="C238" s="204"/>
      <c r="D238" s="204"/>
      <c r="E238" s="11" t="s">
        <v>49</v>
      </c>
      <c r="F238" s="7">
        <f>9963+14944.5+I238</f>
        <v>33210</v>
      </c>
      <c r="G238" s="7">
        <v>0</v>
      </c>
      <c r="H238" s="7">
        <v>0</v>
      </c>
      <c r="I238" s="7">
        <v>8302.5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6" t="s">
        <v>5</v>
      </c>
    </row>
    <row r="239" spans="1:15" s="20" customFormat="1" ht="21.75" customHeight="1">
      <c r="A239" s="44"/>
      <c r="B239" s="188" t="s">
        <v>50</v>
      </c>
      <c r="C239" s="189"/>
      <c r="D239" s="189"/>
      <c r="E239" s="70" t="s">
        <v>51</v>
      </c>
      <c r="F239" s="297"/>
      <c r="G239" s="297"/>
      <c r="H239" s="297"/>
      <c r="I239" s="297"/>
      <c r="J239" s="297"/>
      <c r="K239" s="298"/>
      <c r="L239" s="297"/>
      <c r="M239" s="297"/>
      <c r="N239" s="297"/>
      <c r="O239" s="299" t="s">
        <v>5</v>
      </c>
    </row>
    <row r="240" spans="1:15" ht="17.25" customHeight="1">
      <c r="A240" s="30">
        <v>10</v>
      </c>
      <c r="B240" s="220" t="s">
        <v>170</v>
      </c>
      <c r="C240" s="193"/>
      <c r="D240" s="194"/>
      <c r="E240" s="12" t="s">
        <v>21</v>
      </c>
      <c r="F240" s="13">
        <f aca="true" t="shared" si="58" ref="F240:N240">SUM(F241:F242)</f>
        <v>20050</v>
      </c>
      <c r="G240" s="13">
        <f t="shared" si="58"/>
        <v>0</v>
      </c>
      <c r="H240" s="13">
        <f t="shared" si="58"/>
        <v>0</v>
      </c>
      <c r="I240" s="13">
        <f t="shared" si="58"/>
        <v>12030</v>
      </c>
      <c r="J240" s="13">
        <f t="shared" si="58"/>
        <v>0</v>
      </c>
      <c r="K240" s="13">
        <f t="shared" si="58"/>
        <v>0</v>
      </c>
      <c r="L240" s="13">
        <f t="shared" si="58"/>
        <v>0</v>
      </c>
      <c r="M240" s="13">
        <f t="shared" si="58"/>
        <v>0</v>
      </c>
      <c r="N240" s="13">
        <f t="shared" si="58"/>
        <v>0</v>
      </c>
      <c r="O240" s="13">
        <v>0</v>
      </c>
    </row>
    <row r="241" spans="1:15" ht="25.5" customHeight="1">
      <c r="A241" s="28"/>
      <c r="B241" s="221"/>
      <c r="C241" s="195"/>
      <c r="D241" s="196"/>
      <c r="E241" s="5" t="s">
        <v>23</v>
      </c>
      <c r="F241" s="7">
        <f>F244</f>
        <v>20050</v>
      </c>
      <c r="G241" s="7">
        <f aca="true" t="shared" si="59" ref="G241:N241">G244</f>
        <v>0</v>
      </c>
      <c r="H241" s="7">
        <f t="shared" si="59"/>
        <v>0</v>
      </c>
      <c r="I241" s="7">
        <f t="shared" si="59"/>
        <v>12030</v>
      </c>
      <c r="J241" s="7">
        <f t="shared" si="59"/>
        <v>0</v>
      </c>
      <c r="K241" s="7">
        <f t="shared" si="59"/>
        <v>0</v>
      </c>
      <c r="L241" s="7">
        <f t="shared" si="59"/>
        <v>0</v>
      </c>
      <c r="M241" s="7">
        <f t="shared" si="59"/>
        <v>0</v>
      </c>
      <c r="N241" s="7">
        <f t="shared" si="59"/>
        <v>0</v>
      </c>
      <c r="O241" s="6" t="s">
        <v>5</v>
      </c>
    </row>
    <row r="242" spans="1:15" ht="17.25" customHeight="1">
      <c r="A242" s="28"/>
      <c r="B242" s="222"/>
      <c r="C242" s="197"/>
      <c r="D242" s="198"/>
      <c r="E242" s="5" t="s">
        <v>25</v>
      </c>
      <c r="F242" s="7"/>
      <c r="G242" s="7"/>
      <c r="H242" s="7"/>
      <c r="I242" s="7"/>
      <c r="J242" s="7"/>
      <c r="K242" s="7"/>
      <c r="L242" s="7"/>
      <c r="M242" s="7"/>
      <c r="N242" s="7"/>
      <c r="O242" s="6" t="s">
        <v>5</v>
      </c>
    </row>
    <row r="243" spans="1:15" ht="18" customHeight="1">
      <c r="A243" s="28"/>
      <c r="B243" s="225" t="s">
        <v>61</v>
      </c>
      <c r="C243" s="202" t="s">
        <v>22</v>
      </c>
      <c r="D243" s="202" t="s">
        <v>126</v>
      </c>
      <c r="E243" s="8" t="s">
        <v>14</v>
      </c>
      <c r="F243" s="15" t="s">
        <v>5</v>
      </c>
      <c r="G243" s="15" t="s">
        <v>5</v>
      </c>
      <c r="H243" s="15" t="s">
        <v>5</v>
      </c>
      <c r="I243" s="15" t="s">
        <v>5</v>
      </c>
      <c r="J243" s="15" t="s">
        <v>5</v>
      </c>
      <c r="K243" s="15" t="s">
        <v>5</v>
      </c>
      <c r="L243" s="15" t="s">
        <v>5</v>
      </c>
      <c r="M243" s="15" t="s">
        <v>5</v>
      </c>
      <c r="N243" s="15" t="s">
        <v>5</v>
      </c>
      <c r="O243" s="6" t="s">
        <v>5</v>
      </c>
    </row>
    <row r="244" spans="1:15" ht="23.25" customHeight="1">
      <c r="A244" s="28"/>
      <c r="B244" s="227"/>
      <c r="C244" s="204"/>
      <c r="D244" s="204"/>
      <c r="E244" s="11" t="s">
        <v>49</v>
      </c>
      <c r="F244" s="7">
        <f>8020+I244</f>
        <v>20050</v>
      </c>
      <c r="G244" s="7">
        <v>0</v>
      </c>
      <c r="H244" s="7">
        <v>0</v>
      </c>
      <c r="I244" s="7">
        <v>12030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6" t="s">
        <v>5</v>
      </c>
    </row>
    <row r="245" spans="1:15" ht="14.25" customHeight="1">
      <c r="A245" s="34"/>
      <c r="B245" s="205" t="s">
        <v>50</v>
      </c>
      <c r="C245" s="206"/>
      <c r="D245" s="206"/>
      <c r="E245" s="11" t="s">
        <v>51</v>
      </c>
      <c r="F245" s="7"/>
      <c r="G245" s="7"/>
      <c r="H245" s="7"/>
      <c r="I245" s="7"/>
      <c r="J245" s="7"/>
      <c r="K245" s="15"/>
      <c r="L245" s="7"/>
      <c r="M245" s="7"/>
      <c r="N245" s="7"/>
      <c r="O245" s="6" t="s">
        <v>5</v>
      </c>
    </row>
    <row r="246" spans="1:15" ht="18.75" customHeight="1">
      <c r="A246" s="30">
        <v>11</v>
      </c>
      <c r="B246" s="221" t="s">
        <v>146</v>
      </c>
      <c r="C246" s="195"/>
      <c r="D246" s="196"/>
      <c r="E246" s="63" t="s">
        <v>21</v>
      </c>
      <c r="F246" s="100">
        <f aca="true" t="shared" si="60" ref="F246:N246">SUM(F247:F248)</f>
        <v>1250303.8</v>
      </c>
      <c r="G246" s="100">
        <f t="shared" si="60"/>
        <v>0</v>
      </c>
      <c r="H246" s="100">
        <f t="shared" si="60"/>
        <v>0</v>
      </c>
      <c r="I246" s="100">
        <f t="shared" si="60"/>
        <v>400000</v>
      </c>
      <c r="J246" s="100">
        <f t="shared" si="60"/>
        <v>302203.8</v>
      </c>
      <c r="K246" s="100">
        <f t="shared" si="60"/>
        <v>0</v>
      </c>
      <c r="L246" s="100">
        <f t="shared" si="60"/>
        <v>0</v>
      </c>
      <c r="M246" s="100">
        <f t="shared" si="60"/>
        <v>0</v>
      </c>
      <c r="N246" s="100">
        <f t="shared" si="60"/>
        <v>0</v>
      </c>
      <c r="O246" s="100">
        <v>0</v>
      </c>
    </row>
    <row r="247" spans="1:15" ht="12" customHeight="1">
      <c r="A247" s="28"/>
      <c r="B247" s="221"/>
      <c r="C247" s="195"/>
      <c r="D247" s="196"/>
      <c r="E247" s="5" t="s">
        <v>23</v>
      </c>
      <c r="F247" s="7">
        <f aca="true" t="shared" si="61" ref="F247:N247">F250</f>
        <v>1250303.8</v>
      </c>
      <c r="G247" s="7">
        <f t="shared" si="61"/>
        <v>0</v>
      </c>
      <c r="H247" s="7">
        <f t="shared" si="61"/>
        <v>0</v>
      </c>
      <c r="I247" s="7">
        <f t="shared" si="61"/>
        <v>400000</v>
      </c>
      <c r="J247" s="7">
        <f t="shared" si="61"/>
        <v>302203.8</v>
      </c>
      <c r="K247" s="7">
        <f t="shared" si="61"/>
        <v>0</v>
      </c>
      <c r="L247" s="7">
        <f t="shared" si="61"/>
        <v>0</v>
      </c>
      <c r="M247" s="7">
        <f t="shared" si="61"/>
        <v>0</v>
      </c>
      <c r="N247" s="7">
        <f t="shared" si="61"/>
        <v>0</v>
      </c>
      <c r="O247" s="6" t="s">
        <v>5</v>
      </c>
    </row>
    <row r="248" spans="1:15" ht="14.25" customHeight="1">
      <c r="A248" s="28"/>
      <c r="B248" s="222"/>
      <c r="C248" s="197"/>
      <c r="D248" s="198"/>
      <c r="E248" s="5" t="s">
        <v>25</v>
      </c>
      <c r="F248" s="7"/>
      <c r="G248" s="7"/>
      <c r="H248" s="7"/>
      <c r="I248" s="7"/>
      <c r="J248" s="7"/>
      <c r="K248" s="7"/>
      <c r="L248" s="7"/>
      <c r="M248" s="7"/>
      <c r="N248" s="7"/>
      <c r="O248" s="6" t="s">
        <v>5</v>
      </c>
    </row>
    <row r="249" spans="1:15" ht="21" customHeight="1">
      <c r="A249" s="28"/>
      <c r="B249" s="234" t="s">
        <v>52</v>
      </c>
      <c r="C249" s="202" t="s">
        <v>22</v>
      </c>
      <c r="D249" s="202" t="s">
        <v>118</v>
      </c>
      <c r="E249" s="8" t="s">
        <v>14</v>
      </c>
      <c r="F249" s="15" t="s">
        <v>5</v>
      </c>
      <c r="G249" s="15" t="s">
        <v>5</v>
      </c>
      <c r="H249" s="15" t="s">
        <v>5</v>
      </c>
      <c r="I249" s="15" t="s">
        <v>5</v>
      </c>
      <c r="J249" s="15" t="s">
        <v>5</v>
      </c>
      <c r="K249" s="15" t="s">
        <v>5</v>
      </c>
      <c r="L249" s="15" t="s">
        <v>5</v>
      </c>
      <c r="M249" s="15" t="s">
        <v>5</v>
      </c>
      <c r="N249" s="15" t="s">
        <v>5</v>
      </c>
      <c r="O249" s="6" t="s">
        <v>5</v>
      </c>
    </row>
    <row r="250" spans="1:15" ht="35.25" customHeight="1">
      <c r="A250" s="28"/>
      <c r="B250" s="235"/>
      <c r="C250" s="204"/>
      <c r="D250" s="204"/>
      <c r="E250" s="11" t="s">
        <v>49</v>
      </c>
      <c r="F250" s="7">
        <f>168100+380000+I250+J250</f>
        <v>1250303.8</v>
      </c>
      <c r="G250" s="7">
        <v>0</v>
      </c>
      <c r="H250" s="7">
        <v>0</v>
      </c>
      <c r="I250" s="7">
        <v>400000</v>
      </c>
      <c r="J250" s="7">
        <v>302203.8</v>
      </c>
      <c r="K250" s="15">
        <v>0</v>
      </c>
      <c r="L250" s="7">
        <v>0</v>
      </c>
      <c r="M250" s="7">
        <v>0</v>
      </c>
      <c r="N250" s="7">
        <v>0</v>
      </c>
      <c r="O250" s="6" t="s">
        <v>5</v>
      </c>
    </row>
    <row r="251" spans="1:15" s="20" customFormat="1" ht="18" customHeight="1">
      <c r="A251" s="44"/>
      <c r="B251" s="188" t="s">
        <v>54</v>
      </c>
      <c r="C251" s="189"/>
      <c r="D251" s="189"/>
      <c r="E251" s="70" t="s">
        <v>51</v>
      </c>
      <c r="F251" s="23"/>
      <c r="G251" s="23"/>
      <c r="H251" s="23"/>
      <c r="I251" s="23"/>
      <c r="J251" s="23"/>
      <c r="K251" s="46"/>
      <c r="L251" s="23"/>
      <c r="M251" s="23"/>
      <c r="N251" s="23"/>
      <c r="O251" s="18" t="s">
        <v>5</v>
      </c>
    </row>
    <row r="252" spans="1:15" ht="12.75" customHeight="1">
      <c r="A252" s="30">
        <v>12</v>
      </c>
      <c r="B252" s="220" t="s">
        <v>167</v>
      </c>
      <c r="C252" s="193"/>
      <c r="D252" s="194"/>
      <c r="E252" s="12" t="s">
        <v>21</v>
      </c>
      <c r="F252" s="13">
        <f aca="true" t="shared" si="62" ref="F252:N252">SUM(F253:F254)</f>
        <v>90000</v>
      </c>
      <c r="G252" s="13">
        <f t="shared" si="62"/>
        <v>0</v>
      </c>
      <c r="H252" s="13">
        <f t="shared" si="62"/>
        <v>0</v>
      </c>
      <c r="I252" s="13">
        <f t="shared" si="62"/>
        <v>50000</v>
      </c>
      <c r="J252" s="13">
        <f t="shared" si="62"/>
        <v>40000</v>
      </c>
      <c r="K252" s="13">
        <f t="shared" si="62"/>
        <v>0</v>
      </c>
      <c r="L252" s="13">
        <f t="shared" si="62"/>
        <v>0</v>
      </c>
      <c r="M252" s="13">
        <f t="shared" si="62"/>
        <v>0</v>
      </c>
      <c r="N252" s="13">
        <f t="shared" si="62"/>
        <v>0</v>
      </c>
      <c r="O252" s="13">
        <f>F252</f>
        <v>90000</v>
      </c>
    </row>
    <row r="253" spans="1:15" ht="12.75">
      <c r="A253" s="28"/>
      <c r="B253" s="221"/>
      <c r="C253" s="195"/>
      <c r="D253" s="196"/>
      <c r="E253" s="5" t="s">
        <v>23</v>
      </c>
      <c r="F253" s="7">
        <f aca="true" t="shared" si="63" ref="F253:N253">F256</f>
        <v>90000</v>
      </c>
      <c r="G253" s="7">
        <f t="shared" si="63"/>
        <v>0</v>
      </c>
      <c r="H253" s="7">
        <f t="shared" si="63"/>
        <v>0</v>
      </c>
      <c r="I253" s="7">
        <f t="shared" si="63"/>
        <v>50000</v>
      </c>
      <c r="J253" s="7">
        <f t="shared" si="63"/>
        <v>40000</v>
      </c>
      <c r="K253" s="7">
        <f t="shared" si="63"/>
        <v>0</v>
      </c>
      <c r="L253" s="7">
        <f t="shared" si="63"/>
        <v>0</v>
      </c>
      <c r="M253" s="7">
        <f t="shared" si="63"/>
        <v>0</v>
      </c>
      <c r="N253" s="7">
        <f t="shared" si="63"/>
        <v>0</v>
      </c>
      <c r="O253" s="6" t="s">
        <v>5</v>
      </c>
    </row>
    <row r="254" spans="1:15" ht="12.75">
      <c r="A254" s="28"/>
      <c r="B254" s="222"/>
      <c r="C254" s="197"/>
      <c r="D254" s="198"/>
      <c r="E254" s="5" t="s">
        <v>25</v>
      </c>
      <c r="F254" s="7"/>
      <c r="G254" s="7"/>
      <c r="H254" s="7"/>
      <c r="I254" s="7"/>
      <c r="J254" s="7"/>
      <c r="K254" s="7"/>
      <c r="L254" s="7"/>
      <c r="M254" s="7"/>
      <c r="N254" s="7"/>
      <c r="O254" s="6" t="s">
        <v>5</v>
      </c>
    </row>
    <row r="255" spans="1:15" ht="21" customHeight="1">
      <c r="A255" s="28"/>
      <c r="B255" s="225" t="s">
        <v>61</v>
      </c>
      <c r="C255" s="202" t="s">
        <v>22</v>
      </c>
      <c r="D255" s="202" t="s">
        <v>168</v>
      </c>
      <c r="E255" s="8" t="s">
        <v>14</v>
      </c>
      <c r="F255" s="15" t="s">
        <v>5</v>
      </c>
      <c r="G255" s="15" t="s">
        <v>5</v>
      </c>
      <c r="H255" s="15" t="s">
        <v>5</v>
      </c>
      <c r="I255" s="15" t="s">
        <v>5</v>
      </c>
      <c r="J255" s="15" t="s">
        <v>5</v>
      </c>
      <c r="K255" s="15" t="s">
        <v>5</v>
      </c>
      <c r="L255" s="15" t="s">
        <v>5</v>
      </c>
      <c r="M255" s="15" t="s">
        <v>5</v>
      </c>
      <c r="N255" s="15" t="s">
        <v>5</v>
      </c>
      <c r="O255" s="6" t="s">
        <v>5</v>
      </c>
    </row>
    <row r="256" spans="1:15" ht="15" customHeight="1">
      <c r="A256" s="28"/>
      <c r="B256" s="227"/>
      <c r="C256" s="204"/>
      <c r="D256" s="204"/>
      <c r="E256" s="11" t="s">
        <v>49</v>
      </c>
      <c r="F256" s="7">
        <f>H256+I256+J256</f>
        <v>90000</v>
      </c>
      <c r="G256" s="7">
        <v>0</v>
      </c>
      <c r="H256" s="7">
        <v>0</v>
      </c>
      <c r="I256" s="7">
        <v>50000</v>
      </c>
      <c r="J256" s="7">
        <v>40000</v>
      </c>
      <c r="K256" s="15">
        <v>0</v>
      </c>
      <c r="L256" s="7">
        <v>0</v>
      </c>
      <c r="M256" s="7">
        <v>0</v>
      </c>
      <c r="N256" s="7">
        <v>0</v>
      </c>
      <c r="O256" s="6" t="s">
        <v>5</v>
      </c>
    </row>
    <row r="257" spans="1:15" ht="12.75" customHeight="1">
      <c r="A257" s="34"/>
      <c r="B257" s="205" t="s">
        <v>50</v>
      </c>
      <c r="C257" s="206"/>
      <c r="D257" s="206"/>
      <c r="E257" s="64" t="s">
        <v>51</v>
      </c>
      <c r="F257" s="7"/>
      <c r="G257" s="7"/>
      <c r="H257" s="7"/>
      <c r="I257" s="7"/>
      <c r="J257" s="7"/>
      <c r="K257" s="15"/>
      <c r="L257" s="7"/>
      <c r="M257" s="7"/>
      <c r="N257" s="7"/>
      <c r="O257" s="6" t="s">
        <v>5</v>
      </c>
    </row>
    <row r="258" spans="1:15" ht="16.5" customHeight="1" hidden="1">
      <c r="A258" s="30" t="s">
        <v>164</v>
      </c>
      <c r="B258" s="221" t="s">
        <v>147</v>
      </c>
      <c r="C258" s="195"/>
      <c r="D258" s="196"/>
      <c r="E258" s="63" t="s">
        <v>21</v>
      </c>
      <c r="F258" s="13">
        <f aca="true" t="shared" si="64" ref="F258:N258">SUM(F259:F260)</f>
        <v>0</v>
      </c>
      <c r="G258" s="13">
        <f t="shared" si="64"/>
        <v>0</v>
      </c>
      <c r="H258" s="13">
        <f t="shared" si="64"/>
        <v>0</v>
      </c>
      <c r="I258" s="13">
        <f t="shared" si="64"/>
        <v>0</v>
      </c>
      <c r="J258" s="13">
        <f t="shared" si="64"/>
        <v>0</v>
      </c>
      <c r="K258" s="13">
        <f t="shared" si="64"/>
        <v>0</v>
      </c>
      <c r="L258" s="13">
        <f t="shared" si="64"/>
        <v>0</v>
      </c>
      <c r="M258" s="13">
        <f t="shared" si="64"/>
        <v>0</v>
      </c>
      <c r="N258" s="13">
        <f t="shared" si="64"/>
        <v>0</v>
      </c>
      <c r="O258" s="13">
        <v>0</v>
      </c>
    </row>
    <row r="259" spans="1:15" ht="18" customHeight="1" hidden="1">
      <c r="A259" s="28"/>
      <c r="B259" s="221"/>
      <c r="C259" s="195"/>
      <c r="D259" s="196"/>
      <c r="E259" s="5" t="s">
        <v>23</v>
      </c>
      <c r="F259" s="7">
        <f aca="true" t="shared" si="65" ref="F259:N259">F262</f>
        <v>0</v>
      </c>
      <c r="G259" s="7">
        <f t="shared" si="65"/>
        <v>0</v>
      </c>
      <c r="H259" s="7">
        <f t="shared" si="65"/>
        <v>0</v>
      </c>
      <c r="I259" s="7">
        <f t="shared" si="65"/>
        <v>0</v>
      </c>
      <c r="J259" s="7">
        <f t="shared" si="65"/>
        <v>0</v>
      </c>
      <c r="K259" s="7">
        <f t="shared" si="65"/>
        <v>0</v>
      </c>
      <c r="L259" s="7">
        <f t="shared" si="65"/>
        <v>0</v>
      </c>
      <c r="M259" s="7">
        <f t="shared" si="65"/>
        <v>0</v>
      </c>
      <c r="N259" s="7">
        <f t="shared" si="65"/>
        <v>0</v>
      </c>
      <c r="O259" s="6" t="s">
        <v>5</v>
      </c>
    </row>
    <row r="260" spans="1:15" ht="17.25" customHeight="1" hidden="1">
      <c r="A260" s="28"/>
      <c r="B260" s="222"/>
      <c r="C260" s="197"/>
      <c r="D260" s="198"/>
      <c r="E260" s="5" t="s">
        <v>25</v>
      </c>
      <c r="F260" s="7"/>
      <c r="G260" s="7"/>
      <c r="H260" s="7"/>
      <c r="I260" s="7"/>
      <c r="J260" s="7"/>
      <c r="K260" s="7"/>
      <c r="L260" s="7"/>
      <c r="M260" s="7"/>
      <c r="N260" s="7"/>
      <c r="O260" s="6" t="s">
        <v>5</v>
      </c>
    </row>
    <row r="261" spans="1:15" ht="22.5" customHeight="1" hidden="1">
      <c r="A261" s="28"/>
      <c r="B261" s="234" t="s">
        <v>52</v>
      </c>
      <c r="C261" s="202" t="s">
        <v>22</v>
      </c>
      <c r="D261" s="202" t="s">
        <v>78</v>
      </c>
      <c r="E261" s="8" t="s">
        <v>14</v>
      </c>
      <c r="F261" s="15" t="s">
        <v>5</v>
      </c>
      <c r="G261" s="15" t="s">
        <v>5</v>
      </c>
      <c r="H261" s="15" t="s">
        <v>5</v>
      </c>
      <c r="I261" s="15" t="s">
        <v>5</v>
      </c>
      <c r="J261" s="15" t="s">
        <v>5</v>
      </c>
      <c r="K261" s="15" t="s">
        <v>5</v>
      </c>
      <c r="L261" s="15" t="s">
        <v>5</v>
      </c>
      <c r="M261" s="15" t="s">
        <v>5</v>
      </c>
      <c r="N261" s="15" t="s">
        <v>5</v>
      </c>
      <c r="O261" s="6" t="s">
        <v>5</v>
      </c>
    </row>
    <row r="262" spans="1:15" ht="35.25" customHeight="1" hidden="1">
      <c r="A262" s="28"/>
      <c r="B262" s="235"/>
      <c r="C262" s="204"/>
      <c r="D262" s="204"/>
      <c r="E262" s="11" t="s">
        <v>49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15">
        <v>0</v>
      </c>
      <c r="L262" s="7">
        <v>0</v>
      </c>
      <c r="M262" s="7">
        <v>0</v>
      </c>
      <c r="N262" s="7">
        <v>0</v>
      </c>
      <c r="O262" s="6" t="s">
        <v>5</v>
      </c>
    </row>
    <row r="263" spans="1:15" ht="12" customHeight="1" hidden="1">
      <c r="A263" s="34"/>
      <c r="B263" s="129" t="s">
        <v>54</v>
      </c>
      <c r="C263" s="130"/>
      <c r="D263" s="130"/>
      <c r="E263" s="11" t="s">
        <v>51</v>
      </c>
      <c r="F263" s="7"/>
      <c r="G263" s="7"/>
      <c r="H263" s="7"/>
      <c r="I263" s="7"/>
      <c r="J263" s="7"/>
      <c r="K263" s="15"/>
      <c r="L263" s="7"/>
      <c r="M263" s="7"/>
      <c r="N263" s="7"/>
      <c r="O263" s="6" t="s">
        <v>5</v>
      </c>
    </row>
    <row r="264" spans="1:15" ht="33.75" customHeight="1">
      <c r="A264" s="30">
        <v>13</v>
      </c>
      <c r="B264" s="221" t="s">
        <v>169</v>
      </c>
      <c r="C264" s="195"/>
      <c r="D264" s="196"/>
      <c r="E264" s="63" t="s">
        <v>21</v>
      </c>
      <c r="F264" s="13">
        <f aca="true" t="shared" si="66" ref="F264:N264">SUM(F265:F266)</f>
        <v>2993220</v>
      </c>
      <c r="G264" s="13">
        <f t="shared" si="66"/>
        <v>0</v>
      </c>
      <c r="H264" s="13">
        <f t="shared" si="66"/>
        <v>0</v>
      </c>
      <c r="I264" s="13">
        <f t="shared" si="66"/>
        <v>1047060</v>
      </c>
      <c r="J264" s="13">
        <f t="shared" si="66"/>
        <v>0</v>
      </c>
      <c r="K264" s="13">
        <f t="shared" si="66"/>
        <v>0</v>
      </c>
      <c r="L264" s="13">
        <f t="shared" si="66"/>
        <v>0</v>
      </c>
      <c r="M264" s="13">
        <f t="shared" si="66"/>
        <v>0</v>
      </c>
      <c r="N264" s="13">
        <f t="shared" si="66"/>
        <v>0</v>
      </c>
      <c r="O264" s="13">
        <v>0</v>
      </c>
    </row>
    <row r="265" spans="1:15" ht="12.75">
      <c r="A265" s="28"/>
      <c r="B265" s="221"/>
      <c r="C265" s="195"/>
      <c r="D265" s="196"/>
      <c r="E265" s="5" t="s">
        <v>23</v>
      </c>
      <c r="F265" s="7">
        <f aca="true" t="shared" si="67" ref="F265:N265">F268</f>
        <v>2993220</v>
      </c>
      <c r="G265" s="7">
        <f t="shared" si="67"/>
        <v>0</v>
      </c>
      <c r="H265" s="7">
        <f t="shared" si="67"/>
        <v>0</v>
      </c>
      <c r="I265" s="7">
        <f t="shared" si="67"/>
        <v>1047060</v>
      </c>
      <c r="J265" s="7">
        <f t="shared" si="67"/>
        <v>0</v>
      </c>
      <c r="K265" s="7">
        <f t="shared" si="67"/>
        <v>0</v>
      </c>
      <c r="L265" s="7">
        <f t="shared" si="67"/>
        <v>0</v>
      </c>
      <c r="M265" s="7">
        <f t="shared" si="67"/>
        <v>0</v>
      </c>
      <c r="N265" s="7">
        <f t="shared" si="67"/>
        <v>0</v>
      </c>
      <c r="O265" s="6" t="s">
        <v>5</v>
      </c>
    </row>
    <row r="266" spans="1:15" ht="12.75">
      <c r="A266" s="28"/>
      <c r="B266" s="222"/>
      <c r="C266" s="197"/>
      <c r="D266" s="198"/>
      <c r="E266" s="5" t="s">
        <v>25</v>
      </c>
      <c r="F266" s="7"/>
      <c r="G266" s="7"/>
      <c r="H266" s="7"/>
      <c r="I266" s="7"/>
      <c r="J266" s="7"/>
      <c r="K266" s="7"/>
      <c r="L266" s="7"/>
      <c r="M266" s="7"/>
      <c r="N266" s="7"/>
      <c r="O266" s="6" t="s">
        <v>5</v>
      </c>
    </row>
    <row r="267" spans="1:15" ht="17.25" customHeight="1">
      <c r="A267" s="28"/>
      <c r="B267" s="234" t="s">
        <v>109</v>
      </c>
      <c r="C267" s="202" t="s">
        <v>22</v>
      </c>
      <c r="D267" s="202" t="s">
        <v>33</v>
      </c>
      <c r="E267" s="8" t="s">
        <v>14</v>
      </c>
      <c r="F267" s="15" t="s">
        <v>5</v>
      </c>
      <c r="G267" s="15" t="s">
        <v>5</v>
      </c>
      <c r="H267" s="15" t="s">
        <v>5</v>
      </c>
      <c r="I267" s="15" t="s">
        <v>5</v>
      </c>
      <c r="J267" s="15" t="s">
        <v>5</v>
      </c>
      <c r="K267" s="15" t="s">
        <v>5</v>
      </c>
      <c r="L267" s="15" t="s">
        <v>5</v>
      </c>
      <c r="M267" s="15" t="s">
        <v>5</v>
      </c>
      <c r="N267" s="15" t="s">
        <v>5</v>
      </c>
      <c r="O267" s="6" t="s">
        <v>5</v>
      </c>
    </row>
    <row r="268" spans="1:15" ht="19.5" customHeight="1">
      <c r="A268" s="28"/>
      <c r="B268" s="235"/>
      <c r="C268" s="204"/>
      <c r="D268" s="204"/>
      <c r="E268" s="11" t="s">
        <v>49</v>
      </c>
      <c r="F268" s="7">
        <v>2993220</v>
      </c>
      <c r="G268" s="7">
        <v>0</v>
      </c>
      <c r="H268" s="7">
        <v>0</v>
      </c>
      <c r="I268" s="7">
        <v>1047060</v>
      </c>
      <c r="J268" s="7">
        <v>0</v>
      </c>
      <c r="K268" s="15">
        <v>0</v>
      </c>
      <c r="L268" s="7">
        <v>0</v>
      </c>
      <c r="M268" s="7">
        <v>0</v>
      </c>
      <c r="N268" s="7">
        <v>0</v>
      </c>
      <c r="O268" s="6" t="s">
        <v>5</v>
      </c>
    </row>
    <row r="269" spans="1:15" ht="15" customHeight="1">
      <c r="A269" s="34"/>
      <c r="B269" s="129" t="s">
        <v>107</v>
      </c>
      <c r="C269" s="130"/>
      <c r="D269" s="130"/>
      <c r="E269" s="11" t="s">
        <v>51</v>
      </c>
      <c r="F269" s="7"/>
      <c r="G269" s="7"/>
      <c r="H269" s="7"/>
      <c r="I269" s="7"/>
      <c r="J269" s="7"/>
      <c r="K269" s="15"/>
      <c r="L269" s="7"/>
      <c r="M269" s="7"/>
      <c r="N269" s="7"/>
      <c r="O269" s="6" t="s">
        <v>5</v>
      </c>
    </row>
    <row r="270" spans="1:15" ht="12.75" hidden="1">
      <c r="A270" s="30" t="s">
        <v>166</v>
      </c>
      <c r="B270" s="236" t="s">
        <v>149</v>
      </c>
      <c r="C270" s="237"/>
      <c r="D270" s="238"/>
      <c r="E270" s="12" t="s">
        <v>21</v>
      </c>
      <c r="F270" s="13">
        <f aca="true" t="shared" si="68" ref="F270:N270">SUM(F271:F272)</f>
        <v>0</v>
      </c>
      <c r="G270" s="13">
        <f t="shared" si="68"/>
        <v>0</v>
      </c>
      <c r="H270" s="13">
        <f t="shared" si="68"/>
        <v>0</v>
      </c>
      <c r="I270" s="13">
        <f t="shared" si="68"/>
        <v>0</v>
      </c>
      <c r="J270" s="13">
        <f t="shared" si="68"/>
        <v>0</v>
      </c>
      <c r="K270" s="13">
        <f t="shared" si="68"/>
        <v>0</v>
      </c>
      <c r="L270" s="13">
        <f t="shared" si="68"/>
        <v>0</v>
      </c>
      <c r="M270" s="13">
        <f t="shared" si="68"/>
        <v>0</v>
      </c>
      <c r="N270" s="13">
        <f t="shared" si="68"/>
        <v>0</v>
      </c>
      <c r="O270" s="13">
        <v>0</v>
      </c>
    </row>
    <row r="271" spans="1:15" ht="12.75" hidden="1">
      <c r="A271" s="28"/>
      <c r="B271" s="239"/>
      <c r="C271" s="240"/>
      <c r="D271" s="241"/>
      <c r="E271" s="5" t="s">
        <v>23</v>
      </c>
      <c r="F271" s="7">
        <v>0</v>
      </c>
      <c r="G271" s="7">
        <v>0</v>
      </c>
      <c r="H271" s="7">
        <v>0</v>
      </c>
      <c r="I271" s="7">
        <f aca="true" t="shared" si="69" ref="I271:N271">I274</f>
        <v>0</v>
      </c>
      <c r="J271" s="7">
        <f t="shared" si="69"/>
        <v>0</v>
      </c>
      <c r="K271" s="7">
        <f t="shared" si="69"/>
        <v>0</v>
      </c>
      <c r="L271" s="7">
        <f t="shared" si="69"/>
        <v>0</v>
      </c>
      <c r="M271" s="7">
        <f t="shared" si="69"/>
        <v>0</v>
      </c>
      <c r="N271" s="7">
        <f t="shared" si="69"/>
        <v>0</v>
      </c>
      <c r="O271" s="6" t="s">
        <v>5</v>
      </c>
    </row>
    <row r="272" spans="1:15" ht="12.75" hidden="1">
      <c r="A272" s="28"/>
      <c r="B272" s="242"/>
      <c r="C272" s="243"/>
      <c r="D272" s="244"/>
      <c r="E272" s="5" t="s">
        <v>25</v>
      </c>
      <c r="F272" s="7">
        <f>F274</f>
        <v>0</v>
      </c>
      <c r="G272" s="7">
        <f>G274</f>
        <v>0</v>
      </c>
      <c r="H272" s="7">
        <f>H274</f>
        <v>0</v>
      </c>
      <c r="I272" s="7"/>
      <c r="J272" s="7"/>
      <c r="K272" s="7"/>
      <c r="L272" s="7"/>
      <c r="M272" s="7"/>
      <c r="N272" s="7"/>
      <c r="O272" s="6" t="s">
        <v>5</v>
      </c>
    </row>
    <row r="273" spans="1:15" ht="17.25" customHeight="1" hidden="1">
      <c r="A273" s="28"/>
      <c r="B273" s="225" t="s">
        <v>151</v>
      </c>
      <c r="C273" s="202" t="s">
        <v>125</v>
      </c>
      <c r="D273" s="202" t="s">
        <v>130</v>
      </c>
      <c r="E273" s="8" t="s">
        <v>14</v>
      </c>
      <c r="F273" s="15" t="s">
        <v>5</v>
      </c>
      <c r="G273" s="15" t="s">
        <v>5</v>
      </c>
      <c r="H273" s="15" t="s">
        <v>5</v>
      </c>
      <c r="I273" s="15" t="s">
        <v>5</v>
      </c>
      <c r="J273" s="15" t="s">
        <v>5</v>
      </c>
      <c r="K273" s="15" t="s">
        <v>5</v>
      </c>
      <c r="L273" s="15" t="s">
        <v>5</v>
      </c>
      <c r="M273" s="15" t="s">
        <v>5</v>
      </c>
      <c r="N273" s="15" t="s">
        <v>5</v>
      </c>
      <c r="O273" s="6" t="s">
        <v>5</v>
      </c>
    </row>
    <row r="274" spans="1:15" ht="17.25" customHeight="1" hidden="1">
      <c r="A274" s="28"/>
      <c r="B274" s="227"/>
      <c r="C274" s="204"/>
      <c r="D274" s="204"/>
      <c r="E274" s="11" t="s">
        <v>49</v>
      </c>
      <c r="F274" s="7">
        <f>H274</f>
        <v>0</v>
      </c>
      <c r="G274" s="7">
        <v>0</v>
      </c>
      <c r="H274" s="7">
        <v>0</v>
      </c>
      <c r="I274" s="7">
        <v>0</v>
      </c>
      <c r="J274" s="7">
        <v>0</v>
      </c>
      <c r="K274" s="15">
        <v>0</v>
      </c>
      <c r="L274" s="7">
        <v>0</v>
      </c>
      <c r="M274" s="7">
        <v>0</v>
      </c>
      <c r="N274" s="7">
        <v>0</v>
      </c>
      <c r="O274" s="6" t="s">
        <v>5</v>
      </c>
    </row>
    <row r="275" spans="1:15" ht="18" customHeight="1" hidden="1">
      <c r="A275" s="54"/>
      <c r="B275" s="245" t="s">
        <v>150</v>
      </c>
      <c r="C275" s="246"/>
      <c r="D275" s="246"/>
      <c r="E275" s="112" t="s">
        <v>51</v>
      </c>
      <c r="F275" s="113"/>
      <c r="G275" s="113"/>
      <c r="H275" s="101"/>
      <c r="I275" s="101"/>
      <c r="J275" s="101"/>
      <c r="K275" s="83"/>
      <c r="L275" s="101"/>
      <c r="M275" s="101"/>
      <c r="N275" s="101"/>
      <c r="O275" s="84" t="s">
        <v>5</v>
      </c>
    </row>
    <row r="276" spans="1:15" ht="12.7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5"/>
      <c r="O276" s="114"/>
    </row>
  </sheetData>
  <sheetProtection/>
  <mergeCells count="200">
    <mergeCell ref="B270:D272"/>
    <mergeCell ref="B273:B274"/>
    <mergeCell ref="C273:C274"/>
    <mergeCell ref="D273:D274"/>
    <mergeCell ref="B275:D275"/>
    <mergeCell ref="B29:D32"/>
    <mergeCell ref="B101:D104"/>
    <mergeCell ref="B33:D34"/>
    <mergeCell ref="B100:C100"/>
    <mergeCell ref="B105:D106"/>
    <mergeCell ref="B263:D263"/>
    <mergeCell ref="B264:D266"/>
    <mergeCell ref="B267:B268"/>
    <mergeCell ref="C267:C268"/>
    <mergeCell ref="D267:D268"/>
    <mergeCell ref="B269:D269"/>
    <mergeCell ref="B255:B256"/>
    <mergeCell ref="C255:C256"/>
    <mergeCell ref="D255:D256"/>
    <mergeCell ref="B257:D257"/>
    <mergeCell ref="B258:D260"/>
    <mergeCell ref="B261:B262"/>
    <mergeCell ref="C261:C262"/>
    <mergeCell ref="D261:D262"/>
    <mergeCell ref="B246:D248"/>
    <mergeCell ref="B249:B250"/>
    <mergeCell ref="C249:C250"/>
    <mergeCell ref="D249:D250"/>
    <mergeCell ref="B251:D251"/>
    <mergeCell ref="B252:D254"/>
    <mergeCell ref="B239:D239"/>
    <mergeCell ref="B240:D242"/>
    <mergeCell ref="B243:B244"/>
    <mergeCell ref="C243:C244"/>
    <mergeCell ref="D243:D244"/>
    <mergeCell ref="B245:D245"/>
    <mergeCell ref="B231:B232"/>
    <mergeCell ref="C231:C232"/>
    <mergeCell ref="D231:D232"/>
    <mergeCell ref="B233:D233"/>
    <mergeCell ref="B234:D236"/>
    <mergeCell ref="B237:B238"/>
    <mergeCell ref="C237:C238"/>
    <mergeCell ref="D237:D238"/>
    <mergeCell ref="B222:D224"/>
    <mergeCell ref="B225:B226"/>
    <mergeCell ref="C225:C226"/>
    <mergeCell ref="D225:D226"/>
    <mergeCell ref="B227:D227"/>
    <mergeCell ref="B228:D230"/>
    <mergeCell ref="B213:D213"/>
    <mergeCell ref="B214:D216"/>
    <mergeCell ref="B217:B220"/>
    <mergeCell ref="C217:C220"/>
    <mergeCell ref="D217:D220"/>
    <mergeCell ref="B221:D221"/>
    <mergeCell ref="B201:B204"/>
    <mergeCell ref="C201:C204"/>
    <mergeCell ref="D201:D204"/>
    <mergeCell ref="B205:D205"/>
    <mergeCell ref="B206:D208"/>
    <mergeCell ref="B209:B212"/>
    <mergeCell ref="C209:C212"/>
    <mergeCell ref="D209:D212"/>
    <mergeCell ref="B190:D192"/>
    <mergeCell ref="B193:B196"/>
    <mergeCell ref="C193:C196"/>
    <mergeCell ref="D193:D196"/>
    <mergeCell ref="B197:D197"/>
    <mergeCell ref="B198:D200"/>
    <mergeCell ref="B181:D181"/>
    <mergeCell ref="B182:D184"/>
    <mergeCell ref="B185:B188"/>
    <mergeCell ref="C185:C188"/>
    <mergeCell ref="D185:D188"/>
    <mergeCell ref="B189:D189"/>
    <mergeCell ref="B169:B172"/>
    <mergeCell ref="C169:C172"/>
    <mergeCell ref="D169:D172"/>
    <mergeCell ref="B173:D173"/>
    <mergeCell ref="B174:D176"/>
    <mergeCell ref="B177:B180"/>
    <mergeCell ref="C177:C180"/>
    <mergeCell ref="D177:D180"/>
    <mergeCell ref="B158:D160"/>
    <mergeCell ref="B161:B164"/>
    <mergeCell ref="C161:C164"/>
    <mergeCell ref="D161:D164"/>
    <mergeCell ref="B165:D165"/>
    <mergeCell ref="B166:D168"/>
    <mergeCell ref="B149:D149"/>
    <mergeCell ref="B150:D152"/>
    <mergeCell ref="B153:B156"/>
    <mergeCell ref="C153:C156"/>
    <mergeCell ref="D153:D156"/>
    <mergeCell ref="B157:D157"/>
    <mergeCell ref="B139:D139"/>
    <mergeCell ref="B142:D144"/>
    <mergeCell ref="B145:B148"/>
    <mergeCell ref="C145:C148"/>
    <mergeCell ref="D145:D148"/>
    <mergeCell ref="B137:D138"/>
    <mergeCell ref="B128:D129"/>
    <mergeCell ref="B130:D130"/>
    <mergeCell ref="B131:D132"/>
    <mergeCell ref="B133:C133"/>
    <mergeCell ref="B134:D136"/>
    <mergeCell ref="B120:D121"/>
    <mergeCell ref="B122:D122"/>
    <mergeCell ref="B123:D123"/>
    <mergeCell ref="B125:D125"/>
    <mergeCell ref="B126:D126"/>
    <mergeCell ref="B127:D127"/>
    <mergeCell ref="B111:D113"/>
    <mergeCell ref="B114:D114"/>
    <mergeCell ref="B115:D115"/>
    <mergeCell ref="B116:B118"/>
    <mergeCell ref="C116:C118"/>
    <mergeCell ref="D116:D118"/>
    <mergeCell ref="B107:D107"/>
    <mergeCell ref="B108:B109"/>
    <mergeCell ref="C108:C109"/>
    <mergeCell ref="D108:D109"/>
    <mergeCell ref="B110:D110"/>
    <mergeCell ref="B99:D99"/>
    <mergeCell ref="B93:D93"/>
    <mergeCell ref="B94:D94"/>
    <mergeCell ref="B95:D95"/>
    <mergeCell ref="B96:D96"/>
    <mergeCell ref="B97:D97"/>
    <mergeCell ref="B98:D98"/>
    <mergeCell ref="B86:D86"/>
    <mergeCell ref="B87:D87"/>
    <mergeCell ref="B88:D88"/>
    <mergeCell ref="B89:D89"/>
    <mergeCell ref="B90:D90"/>
    <mergeCell ref="B91:D91"/>
    <mergeCell ref="B79:D79"/>
    <mergeCell ref="B80:D80"/>
    <mergeCell ref="B81:D81"/>
    <mergeCell ref="B82:D82"/>
    <mergeCell ref="B83:D83"/>
    <mergeCell ref="B85:D85"/>
    <mergeCell ref="B72:D72"/>
    <mergeCell ref="B73:D73"/>
    <mergeCell ref="B74:D74"/>
    <mergeCell ref="B75:D75"/>
    <mergeCell ref="B77:D77"/>
    <mergeCell ref="B78:D78"/>
    <mergeCell ref="B65:D65"/>
    <mergeCell ref="B66:D66"/>
    <mergeCell ref="B67:D67"/>
    <mergeCell ref="B69:D69"/>
    <mergeCell ref="B70:D70"/>
    <mergeCell ref="B71:D71"/>
    <mergeCell ref="B58:D58"/>
    <mergeCell ref="B59:D59"/>
    <mergeCell ref="B61:D61"/>
    <mergeCell ref="B62:D62"/>
    <mergeCell ref="B63:D63"/>
    <mergeCell ref="B64:D64"/>
    <mergeCell ref="B51:D51"/>
    <mergeCell ref="B53:D53"/>
    <mergeCell ref="B54:D54"/>
    <mergeCell ref="B55:D55"/>
    <mergeCell ref="B56:D56"/>
    <mergeCell ref="B57:D57"/>
    <mergeCell ref="B45:D45"/>
    <mergeCell ref="B46:D46"/>
    <mergeCell ref="B47:D47"/>
    <mergeCell ref="B48:D48"/>
    <mergeCell ref="B49:D49"/>
    <mergeCell ref="B50:D50"/>
    <mergeCell ref="B38:D38"/>
    <mergeCell ref="B39:D39"/>
    <mergeCell ref="B40:D40"/>
    <mergeCell ref="B41:D41"/>
    <mergeCell ref="B42:D42"/>
    <mergeCell ref="B43:D43"/>
    <mergeCell ref="B35:D35"/>
    <mergeCell ref="B37:D37"/>
    <mergeCell ref="B28:C28"/>
    <mergeCell ref="B24:D24"/>
    <mergeCell ref="B25:D25"/>
    <mergeCell ref="B26:D26"/>
    <mergeCell ref="B27:D27"/>
    <mergeCell ref="A5:D5"/>
    <mergeCell ref="B16:D16"/>
    <mergeCell ref="B19:D19"/>
    <mergeCell ref="B21:D21"/>
    <mergeCell ref="B22:D22"/>
    <mergeCell ref="B23:D23"/>
    <mergeCell ref="A2:O2"/>
    <mergeCell ref="A3:A4"/>
    <mergeCell ref="B3:B4"/>
    <mergeCell ref="C3:C4"/>
    <mergeCell ref="D3:D4"/>
    <mergeCell ref="E3:F3"/>
    <mergeCell ref="G3:N3"/>
    <mergeCell ref="O3:O4"/>
  </mergeCells>
  <printOptions horizont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6"/>
  <sheetViews>
    <sheetView zoomScalePageLayoutView="0" workbookViewId="0" topLeftCell="A140">
      <selection activeCell="A198" sqref="A198:IV205"/>
    </sheetView>
  </sheetViews>
  <sheetFormatPr defaultColWidth="8" defaultRowHeight="14.25"/>
  <cols>
    <col min="1" max="1" width="3.8984375" style="26" customWidth="1"/>
    <col min="2" max="2" width="17.59765625" style="1" customWidth="1"/>
    <col min="3" max="3" width="11.69921875" style="1" customWidth="1"/>
    <col min="4" max="4" width="8.69921875" style="1" customWidth="1"/>
    <col min="5" max="5" width="18.59765625" style="1" customWidth="1"/>
    <col min="6" max="6" width="11.69921875" style="1" customWidth="1"/>
    <col min="7" max="7" width="11.59765625" style="1" hidden="1" customWidth="1"/>
    <col min="8" max="8" width="10.8984375" style="1" customWidth="1"/>
    <col min="9" max="10" width="10.69921875" style="1" customWidth="1"/>
    <col min="11" max="11" width="11.19921875" style="1" customWidth="1"/>
    <col min="12" max="13" width="11.59765625" style="1" bestFit="1" customWidth="1"/>
    <col min="14" max="14" width="10.69921875" style="2" customWidth="1"/>
    <col min="15" max="15" width="10.8984375" style="1" customWidth="1"/>
    <col min="16" max="16384" width="8" style="1" customWidth="1"/>
  </cols>
  <sheetData>
    <row r="1" spans="1:14" ht="13.5" customHeight="1">
      <c r="A1" s="47"/>
      <c r="F1" s="2">
        <f aca="true" t="shared" si="0" ref="F1:N1">F5-F6-F7</f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2">
        <f t="shared" si="0"/>
        <v>0</v>
      </c>
      <c r="K1" s="2">
        <f t="shared" si="0"/>
        <v>0</v>
      </c>
      <c r="L1" s="2">
        <f t="shared" si="0"/>
        <v>0</v>
      </c>
      <c r="M1" s="2">
        <f t="shared" si="0"/>
        <v>0</v>
      </c>
      <c r="N1" s="2">
        <f t="shared" si="0"/>
        <v>0</v>
      </c>
    </row>
    <row r="2" spans="1:15" ht="18" customHeight="1">
      <c r="A2" s="116" t="s">
        <v>152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6.25" customHeight="1">
      <c r="A3" s="117" t="s">
        <v>6</v>
      </c>
      <c r="B3" s="118" t="s">
        <v>7</v>
      </c>
      <c r="C3" s="118" t="s">
        <v>8</v>
      </c>
      <c r="D3" s="118" t="s">
        <v>3</v>
      </c>
      <c r="E3" s="118" t="s">
        <v>9</v>
      </c>
      <c r="F3" s="118"/>
      <c r="G3" s="117"/>
      <c r="H3" s="117"/>
      <c r="I3" s="117"/>
      <c r="J3" s="117"/>
      <c r="K3" s="117"/>
      <c r="L3" s="117"/>
      <c r="M3" s="117"/>
      <c r="N3" s="117"/>
      <c r="O3" s="118" t="s">
        <v>4</v>
      </c>
    </row>
    <row r="4" spans="1:15" ht="24.75" customHeight="1">
      <c r="A4" s="117"/>
      <c r="B4" s="118"/>
      <c r="C4" s="118"/>
      <c r="D4" s="118"/>
      <c r="E4" s="98" t="s">
        <v>0</v>
      </c>
      <c r="F4" s="98" t="s">
        <v>10</v>
      </c>
      <c r="G4" s="97">
        <v>2013</v>
      </c>
      <c r="H4" s="97">
        <v>2014</v>
      </c>
      <c r="I4" s="97">
        <v>2015</v>
      </c>
      <c r="J4" s="97">
        <v>2016</v>
      </c>
      <c r="K4" s="98">
        <v>2017</v>
      </c>
      <c r="L4" s="97">
        <v>2018</v>
      </c>
      <c r="M4" s="97">
        <v>2019</v>
      </c>
      <c r="N4" s="99">
        <v>2020</v>
      </c>
      <c r="O4" s="118"/>
    </row>
    <row r="5" spans="1:15" s="20" customFormat="1" ht="41.25" customHeight="1">
      <c r="A5" s="119" t="s">
        <v>11</v>
      </c>
      <c r="B5" s="119"/>
      <c r="C5" s="119"/>
      <c r="D5" s="119"/>
      <c r="E5" s="95" t="s">
        <v>5</v>
      </c>
      <c r="F5" s="96">
        <f aca="true" t="shared" si="1" ref="F5:O5">F16+F139</f>
        <v>64996258.8</v>
      </c>
      <c r="G5" s="96">
        <f t="shared" si="1"/>
        <v>0</v>
      </c>
      <c r="H5" s="96">
        <f t="shared" si="1"/>
        <v>2954811.5</v>
      </c>
      <c r="I5" s="96">
        <f t="shared" si="1"/>
        <v>5151292.5</v>
      </c>
      <c r="J5" s="96">
        <f t="shared" si="1"/>
        <v>11003703.8</v>
      </c>
      <c r="K5" s="96">
        <f t="shared" si="1"/>
        <v>10461500</v>
      </c>
      <c r="L5" s="96">
        <f t="shared" si="1"/>
        <v>12571500</v>
      </c>
      <c r="M5" s="96">
        <f t="shared" si="1"/>
        <v>12071500</v>
      </c>
      <c r="N5" s="96">
        <f t="shared" si="1"/>
        <v>10000000</v>
      </c>
      <c r="O5" s="96">
        <f t="shared" si="1"/>
        <v>59489900</v>
      </c>
    </row>
    <row r="6" spans="1:15" ht="15" customHeight="1">
      <c r="A6" s="27"/>
      <c r="B6" s="24" t="s">
        <v>5</v>
      </c>
      <c r="C6" s="6" t="s">
        <v>5</v>
      </c>
      <c r="D6" s="6" t="s">
        <v>5</v>
      </c>
      <c r="E6" s="5" t="s">
        <v>12</v>
      </c>
      <c r="F6" s="7">
        <f aca="true" t="shared" si="2" ref="F6:N6">F17+F140</f>
        <v>4776683.8</v>
      </c>
      <c r="G6" s="7">
        <f t="shared" si="2"/>
        <v>0</v>
      </c>
      <c r="H6" s="7">
        <f t="shared" si="2"/>
        <v>1899574.5</v>
      </c>
      <c r="I6" s="7">
        <f t="shared" si="2"/>
        <v>1621292.5</v>
      </c>
      <c r="J6" s="7">
        <f t="shared" si="2"/>
        <v>413703.8</v>
      </c>
      <c r="K6" s="7">
        <f t="shared" si="2"/>
        <v>71500</v>
      </c>
      <c r="L6" s="7">
        <f t="shared" si="2"/>
        <v>71500</v>
      </c>
      <c r="M6" s="7">
        <f t="shared" si="2"/>
        <v>71500</v>
      </c>
      <c r="N6" s="7">
        <f t="shared" si="2"/>
        <v>0</v>
      </c>
      <c r="O6" s="6" t="s">
        <v>5</v>
      </c>
    </row>
    <row r="7" spans="1:15" ht="14.25" customHeight="1">
      <c r="A7" s="28"/>
      <c r="B7" s="24" t="s">
        <v>5</v>
      </c>
      <c r="C7" s="6" t="s">
        <v>5</v>
      </c>
      <c r="D7" s="6" t="s">
        <v>5</v>
      </c>
      <c r="E7" s="5" t="s">
        <v>13</v>
      </c>
      <c r="F7" s="7">
        <f aca="true" t="shared" si="3" ref="F7:N7">F18+F141</f>
        <v>60219575</v>
      </c>
      <c r="G7" s="7">
        <f t="shared" si="3"/>
        <v>0</v>
      </c>
      <c r="H7" s="7">
        <f t="shared" si="3"/>
        <v>1055237</v>
      </c>
      <c r="I7" s="7">
        <f t="shared" si="3"/>
        <v>3530000</v>
      </c>
      <c r="J7" s="7">
        <f t="shared" si="3"/>
        <v>10590000</v>
      </c>
      <c r="K7" s="7">
        <f t="shared" si="3"/>
        <v>10390000</v>
      </c>
      <c r="L7" s="7">
        <f t="shared" si="3"/>
        <v>12500000</v>
      </c>
      <c r="M7" s="7">
        <f t="shared" si="3"/>
        <v>12000000</v>
      </c>
      <c r="N7" s="7">
        <f t="shared" si="3"/>
        <v>10000000</v>
      </c>
      <c r="O7" s="6" t="s">
        <v>5</v>
      </c>
    </row>
    <row r="8" spans="1:15" s="10" customFormat="1" ht="12.75">
      <c r="A8" s="29"/>
      <c r="B8" s="48" t="s">
        <v>5</v>
      </c>
      <c r="C8" s="49" t="s">
        <v>5</v>
      </c>
      <c r="D8" s="49" t="s">
        <v>5</v>
      </c>
      <c r="E8" s="8" t="s">
        <v>14</v>
      </c>
      <c r="F8" s="9">
        <f>F5-F9-F10-F11-F12-F13-F15</f>
        <v>-3.725290298461914E-09</v>
      </c>
      <c r="G8" s="9">
        <f aca="true" t="shared" si="4" ref="G8:N8">G5-G9-G10-G11-G12-G13-G15</f>
        <v>0</v>
      </c>
      <c r="H8" s="9">
        <f t="shared" si="4"/>
        <v>0</v>
      </c>
      <c r="I8" s="9">
        <f t="shared" si="4"/>
        <v>0</v>
      </c>
      <c r="J8" s="9">
        <f t="shared" si="4"/>
        <v>9.313225746154785E-10</v>
      </c>
      <c r="K8" s="9">
        <f t="shared" si="4"/>
        <v>0</v>
      </c>
      <c r="L8" s="9">
        <f t="shared" si="4"/>
        <v>0</v>
      </c>
      <c r="M8" s="9">
        <f t="shared" si="4"/>
        <v>0</v>
      </c>
      <c r="N8" s="9">
        <f t="shared" si="4"/>
        <v>0</v>
      </c>
      <c r="O8" s="6" t="s">
        <v>5</v>
      </c>
    </row>
    <row r="9" spans="1:15" ht="12.75">
      <c r="A9" s="28"/>
      <c r="B9" s="24" t="s">
        <v>5</v>
      </c>
      <c r="C9" s="6" t="s">
        <v>5</v>
      </c>
      <c r="D9" s="6" t="s">
        <v>5</v>
      </c>
      <c r="E9" s="11" t="s">
        <v>15</v>
      </c>
      <c r="F9" s="7">
        <f>F23+F31+F39+F47+F111+F119+F127+F135+F55+F63+F71+F79+F87+F95+F103</f>
        <v>25268200</v>
      </c>
      <c r="G9" s="7">
        <f aca="true" t="shared" si="5" ref="G9:N9">G23+G31+G39+G47+G111+G119+G127+G135+G55+G63+G71+G79+G87+G95+G103</f>
        <v>0</v>
      </c>
      <c r="H9" s="7">
        <f t="shared" si="5"/>
        <v>0</v>
      </c>
      <c r="I9" s="7">
        <f t="shared" si="5"/>
        <v>28200</v>
      </c>
      <c r="J9" s="7">
        <f t="shared" si="5"/>
        <v>5120000</v>
      </c>
      <c r="K9" s="7">
        <f t="shared" si="5"/>
        <v>5120000</v>
      </c>
      <c r="L9" s="7">
        <f t="shared" si="5"/>
        <v>6600000</v>
      </c>
      <c r="M9" s="7">
        <f t="shared" si="5"/>
        <v>6600000</v>
      </c>
      <c r="N9" s="7">
        <f t="shared" si="5"/>
        <v>1800000</v>
      </c>
      <c r="O9" s="6" t="s">
        <v>5</v>
      </c>
    </row>
    <row r="10" spans="1:15" ht="12.75">
      <c r="A10" s="28"/>
      <c r="B10" s="24" t="s">
        <v>5</v>
      </c>
      <c r="C10" s="6" t="s">
        <v>5</v>
      </c>
      <c r="D10" s="6" t="s">
        <v>5</v>
      </c>
      <c r="E10" s="11" t="s">
        <v>16</v>
      </c>
      <c r="F10" s="7">
        <f>F24+F32+F48+F40+F112+F120+F147</f>
        <v>0</v>
      </c>
      <c r="G10" s="7">
        <f aca="true" t="shared" si="6" ref="G10:N10">G24+G32+G48+G40+G112+G120+G147</f>
        <v>0</v>
      </c>
      <c r="H10" s="7">
        <f t="shared" si="6"/>
        <v>0</v>
      </c>
      <c r="I10" s="7">
        <f t="shared" si="6"/>
        <v>0</v>
      </c>
      <c r="J10" s="7">
        <f t="shared" si="6"/>
        <v>0</v>
      </c>
      <c r="K10" s="7">
        <f t="shared" si="6"/>
        <v>0</v>
      </c>
      <c r="L10" s="7">
        <f t="shared" si="6"/>
        <v>0</v>
      </c>
      <c r="M10" s="7">
        <f t="shared" si="6"/>
        <v>0</v>
      </c>
      <c r="N10" s="7">
        <f t="shared" si="6"/>
        <v>0</v>
      </c>
      <c r="O10" s="6" t="s">
        <v>5</v>
      </c>
    </row>
    <row r="11" spans="1:15" ht="12.75">
      <c r="A11" s="28"/>
      <c r="B11" s="24" t="s">
        <v>5</v>
      </c>
      <c r="C11" s="6" t="s">
        <v>5</v>
      </c>
      <c r="D11" s="6" t="s">
        <v>5</v>
      </c>
      <c r="E11" s="11" t="s">
        <v>17</v>
      </c>
      <c r="F11" s="7">
        <f>F154+F162+F170+F178+F186++F194+F202+F210+F138+F218</f>
        <v>13500000</v>
      </c>
      <c r="G11" s="7">
        <f aca="true" t="shared" si="7" ref="G11:N11">G154+G162+G170+G178+G186++G194+G202+G210+G138+G218</f>
        <v>0</v>
      </c>
      <c r="H11" s="7">
        <f t="shared" si="7"/>
        <v>0</v>
      </c>
      <c r="I11" s="7">
        <f t="shared" si="7"/>
        <v>0</v>
      </c>
      <c r="J11" s="7">
        <f t="shared" si="7"/>
        <v>2160000</v>
      </c>
      <c r="K11" s="7">
        <f t="shared" si="7"/>
        <v>2160000</v>
      </c>
      <c r="L11" s="7">
        <f t="shared" si="7"/>
        <v>3240000</v>
      </c>
      <c r="M11" s="7">
        <f t="shared" si="7"/>
        <v>3240000</v>
      </c>
      <c r="N11" s="7">
        <f t="shared" si="7"/>
        <v>2700000</v>
      </c>
      <c r="O11" s="6" t="s">
        <v>5</v>
      </c>
    </row>
    <row r="12" spans="1:15" ht="12.75">
      <c r="A12" s="28"/>
      <c r="B12" s="24" t="s">
        <v>5</v>
      </c>
      <c r="C12" s="6" t="s">
        <v>5</v>
      </c>
      <c r="D12" s="6" t="s">
        <v>5</v>
      </c>
      <c r="E12" s="11" t="s">
        <v>18</v>
      </c>
      <c r="F12" s="7">
        <f>F155+F163+F171+F179+F187++F195+F203+F211+F219</f>
        <v>0</v>
      </c>
      <c r="G12" s="7">
        <f aca="true" t="shared" si="8" ref="G12:N12">G155+G163+G171+G179+G187++G195+G203+G211+G219</f>
        <v>0</v>
      </c>
      <c r="H12" s="7">
        <f t="shared" si="8"/>
        <v>0</v>
      </c>
      <c r="I12" s="7">
        <f t="shared" si="8"/>
        <v>0</v>
      </c>
      <c r="J12" s="7">
        <f t="shared" si="8"/>
        <v>0</v>
      </c>
      <c r="K12" s="7">
        <f t="shared" si="8"/>
        <v>0</v>
      </c>
      <c r="L12" s="7">
        <f t="shared" si="8"/>
        <v>0</v>
      </c>
      <c r="M12" s="7">
        <f t="shared" si="8"/>
        <v>0</v>
      </c>
      <c r="N12" s="7">
        <f t="shared" si="8"/>
        <v>0</v>
      </c>
      <c r="O12" s="6" t="s">
        <v>5</v>
      </c>
    </row>
    <row r="13" spans="1:15" s="3" customFormat="1" ht="12.75">
      <c r="A13" s="30"/>
      <c r="B13" s="24" t="s">
        <v>5</v>
      </c>
      <c r="C13" s="6" t="s">
        <v>5</v>
      </c>
      <c r="D13" s="6" t="s">
        <v>5</v>
      </c>
      <c r="E13" s="50" t="s">
        <v>19</v>
      </c>
      <c r="F13" s="13">
        <f>F25+F33+F156+F164+F172+F180+F188+F226+F232+F256+F196+F204+F41+F262+F212+F49+F113+F238+F121+F268+F129+F274+F137+F220+F148+F246+F244+F57+F65+F73+F81+F89+F97+F105</f>
        <v>26228058.8</v>
      </c>
      <c r="G13" s="13">
        <f aca="true" t="shared" si="9" ref="G13:N13">G25+G33+G156+G164+G172+G180+G188+G226+G232+G256+G196+G204+G41+G262+G212+G49+G113+G238+G121+G268+G129+G274+G137+G220+G148+G246+G244+G57+G65+G73+G81+G89+G97+G105</f>
        <v>0</v>
      </c>
      <c r="H13" s="13">
        <f t="shared" si="9"/>
        <v>2954811.5</v>
      </c>
      <c r="I13" s="13">
        <f t="shared" si="9"/>
        <v>5123092.5</v>
      </c>
      <c r="J13" s="13">
        <f t="shared" si="9"/>
        <v>3723703.8</v>
      </c>
      <c r="K13" s="13">
        <f t="shared" si="9"/>
        <v>3181500</v>
      </c>
      <c r="L13" s="13">
        <f t="shared" si="9"/>
        <v>2731500</v>
      </c>
      <c r="M13" s="13">
        <f t="shared" si="9"/>
        <v>2231500</v>
      </c>
      <c r="N13" s="13">
        <f t="shared" si="9"/>
        <v>5500000</v>
      </c>
      <c r="O13" s="6" t="s">
        <v>5</v>
      </c>
    </row>
    <row r="14" spans="1:15" s="3" customFormat="1" ht="12.75">
      <c r="A14" s="30"/>
      <c r="B14" s="24" t="s">
        <v>5</v>
      </c>
      <c r="C14" s="6" t="s">
        <v>5</v>
      </c>
      <c r="D14" s="6" t="s">
        <v>5</v>
      </c>
      <c r="E14" s="51" t="s">
        <v>62</v>
      </c>
      <c r="F14" s="52">
        <f>F25+F33+F156+F164+F172+F180+F188+F196+F204+F212+F113+F41+F137+F220+F144+F57+F65+F73+F81+F89+F97+F105</f>
        <v>21841275</v>
      </c>
      <c r="G14" s="52">
        <f aca="true" t="shared" si="10" ref="G14:N14">G25+G33+G156+G164+G172+G180+G188+G196+G204+G212+G113+G41+G137+G220+G144+G57+G65+G73+G81+G89+G97+G105</f>
        <v>0</v>
      </c>
      <c r="H14" s="52">
        <f t="shared" si="10"/>
        <v>1055237</v>
      </c>
      <c r="I14" s="52">
        <f t="shared" si="10"/>
        <v>3605700</v>
      </c>
      <c r="J14" s="52">
        <f t="shared" si="10"/>
        <v>3381500</v>
      </c>
      <c r="K14" s="52">
        <f t="shared" si="10"/>
        <v>3181500</v>
      </c>
      <c r="L14" s="52">
        <f t="shared" si="10"/>
        <v>2731500</v>
      </c>
      <c r="M14" s="52">
        <f t="shared" si="10"/>
        <v>2231500</v>
      </c>
      <c r="N14" s="52">
        <f t="shared" si="10"/>
        <v>5500000</v>
      </c>
      <c r="O14" s="6" t="s">
        <v>5</v>
      </c>
    </row>
    <row r="15" spans="1:15" ht="12.75">
      <c r="A15" s="34"/>
      <c r="B15" s="24" t="s">
        <v>5</v>
      </c>
      <c r="C15" s="6" t="s">
        <v>5</v>
      </c>
      <c r="D15" s="6" t="s">
        <v>5</v>
      </c>
      <c r="E15" s="11" t="s">
        <v>20</v>
      </c>
      <c r="F15" s="7">
        <f aca="true" t="shared" si="11" ref="F15:N15">F26+F34+F157+F165+F173+F181+F189+F227+F233+F257+F205+F197+F205+F42+F50+F114+F122+F213+F269+F263</f>
        <v>0</v>
      </c>
      <c r="G15" s="7">
        <f t="shared" si="11"/>
        <v>0</v>
      </c>
      <c r="H15" s="7">
        <f t="shared" si="11"/>
        <v>0</v>
      </c>
      <c r="I15" s="7">
        <f t="shared" si="11"/>
        <v>0</v>
      </c>
      <c r="J15" s="7">
        <f t="shared" si="11"/>
        <v>0</v>
      </c>
      <c r="K15" s="7">
        <f t="shared" si="11"/>
        <v>0</v>
      </c>
      <c r="L15" s="7">
        <f t="shared" si="11"/>
        <v>0</v>
      </c>
      <c r="M15" s="7">
        <f t="shared" si="11"/>
        <v>0</v>
      </c>
      <c r="N15" s="7">
        <f t="shared" si="11"/>
        <v>0</v>
      </c>
      <c r="O15" s="6" t="s">
        <v>5</v>
      </c>
    </row>
    <row r="16" spans="1:15" s="53" customFormat="1" ht="49.5" customHeight="1">
      <c r="A16" s="90" t="s">
        <v>1</v>
      </c>
      <c r="B16" s="120" t="s">
        <v>55</v>
      </c>
      <c r="C16" s="121"/>
      <c r="D16" s="121"/>
      <c r="E16" s="91" t="s">
        <v>5</v>
      </c>
      <c r="F16" s="92">
        <f>+F19+F27+F35+F43+F107+F115+F123+F131+F51+F59+F67+F75+F83+F91+F99</f>
        <v>53233200</v>
      </c>
      <c r="G16" s="92">
        <f aca="true" t="shared" si="12" ref="G16:O16">+G19+G27+G35+G43+G107+G115+G123+G131+G51+G59+G67+G75+G83+G91+G99</f>
        <v>0</v>
      </c>
      <c r="H16" s="92">
        <f t="shared" si="12"/>
        <v>50000</v>
      </c>
      <c r="I16" s="92">
        <f t="shared" si="12"/>
        <v>233200</v>
      </c>
      <c r="J16" s="92">
        <f t="shared" si="12"/>
        <v>9060000</v>
      </c>
      <c r="K16" s="92">
        <f t="shared" si="12"/>
        <v>9890000</v>
      </c>
      <c r="L16" s="92">
        <f t="shared" si="12"/>
        <v>12000000</v>
      </c>
      <c r="M16" s="92">
        <f t="shared" si="12"/>
        <v>12000000</v>
      </c>
      <c r="N16" s="92">
        <f t="shared" si="12"/>
        <v>10000000</v>
      </c>
      <c r="O16" s="92">
        <f t="shared" si="12"/>
        <v>53183200</v>
      </c>
    </row>
    <row r="17" spans="1:15" ht="14.25" customHeight="1">
      <c r="A17" s="28"/>
      <c r="B17" s="24" t="s">
        <v>5</v>
      </c>
      <c r="C17" s="6" t="s">
        <v>5</v>
      </c>
      <c r="D17" s="6" t="s">
        <v>5</v>
      </c>
      <c r="E17" s="5" t="s">
        <v>12</v>
      </c>
      <c r="F17" s="43">
        <f>+F20+F28+F36+F44+F108+F116+F124+F132+F52+F60+F68+F76+F84+F92+F100</f>
        <v>33200</v>
      </c>
      <c r="G17" s="43">
        <f aca="true" t="shared" si="13" ref="G17:N17">+G20+G28+G36+G44+G108+G116+G124+G132+G52+G60+G68+G76+G84+G92+G100</f>
        <v>0</v>
      </c>
      <c r="H17" s="43">
        <f t="shared" si="13"/>
        <v>0</v>
      </c>
      <c r="I17" s="43">
        <f t="shared" si="13"/>
        <v>33200</v>
      </c>
      <c r="J17" s="43">
        <f t="shared" si="13"/>
        <v>0</v>
      </c>
      <c r="K17" s="43">
        <f t="shared" si="13"/>
        <v>0</v>
      </c>
      <c r="L17" s="43">
        <f t="shared" si="13"/>
        <v>0</v>
      </c>
      <c r="M17" s="43">
        <f t="shared" si="13"/>
        <v>0</v>
      </c>
      <c r="N17" s="43">
        <f t="shared" si="13"/>
        <v>0</v>
      </c>
      <c r="O17" s="6" t="s">
        <v>5</v>
      </c>
    </row>
    <row r="18" spans="1:15" ht="15.75" customHeight="1">
      <c r="A18" s="34"/>
      <c r="B18" s="24" t="s">
        <v>5</v>
      </c>
      <c r="C18" s="6" t="s">
        <v>5</v>
      </c>
      <c r="D18" s="6" t="s">
        <v>5</v>
      </c>
      <c r="E18" s="5" t="s">
        <v>13</v>
      </c>
      <c r="F18" s="43">
        <f>+F21+F29+F37+F45+F109+F117+F125+F133+F53+F61+F69+F77+F85+F93+F101</f>
        <v>53200000</v>
      </c>
      <c r="G18" s="43">
        <f aca="true" t="shared" si="14" ref="G18:N18">+G21+G29+G37+G45+G109+G117+G125+G133+G53+G61+G69+G77+G85+G93+G101</f>
        <v>0</v>
      </c>
      <c r="H18" s="43">
        <f t="shared" si="14"/>
        <v>50000</v>
      </c>
      <c r="I18" s="43">
        <f t="shared" si="14"/>
        <v>200000</v>
      </c>
      <c r="J18" s="43">
        <f t="shared" si="14"/>
        <v>9060000</v>
      </c>
      <c r="K18" s="43">
        <f t="shared" si="14"/>
        <v>9890000</v>
      </c>
      <c r="L18" s="43">
        <f t="shared" si="14"/>
        <v>12000000</v>
      </c>
      <c r="M18" s="43">
        <f t="shared" si="14"/>
        <v>12000000</v>
      </c>
      <c r="N18" s="43">
        <f t="shared" si="14"/>
        <v>10000000</v>
      </c>
      <c r="O18" s="6" t="s">
        <v>5</v>
      </c>
    </row>
    <row r="19" spans="1:15" s="20" customFormat="1" ht="25.5" customHeight="1" hidden="1">
      <c r="A19" s="31" t="s">
        <v>48</v>
      </c>
      <c r="B19" s="122" t="s">
        <v>171</v>
      </c>
      <c r="C19" s="123"/>
      <c r="D19" s="124"/>
      <c r="E19" s="4" t="s">
        <v>21</v>
      </c>
      <c r="F19" s="111">
        <f aca="true" t="shared" si="15" ref="F19:N19">SUM(F20:F21)</f>
        <v>0</v>
      </c>
      <c r="G19" s="21">
        <f t="shared" si="15"/>
        <v>0</v>
      </c>
      <c r="H19" s="21">
        <f t="shared" si="15"/>
        <v>0</v>
      </c>
      <c r="I19" s="21">
        <f t="shared" si="15"/>
        <v>0</v>
      </c>
      <c r="J19" s="21">
        <f t="shared" si="15"/>
        <v>0</v>
      </c>
      <c r="K19" s="21">
        <f t="shared" si="15"/>
        <v>0</v>
      </c>
      <c r="L19" s="21">
        <f t="shared" si="15"/>
        <v>0</v>
      </c>
      <c r="M19" s="21">
        <f t="shared" si="15"/>
        <v>0</v>
      </c>
      <c r="N19" s="21">
        <f t="shared" si="15"/>
        <v>0</v>
      </c>
      <c r="O19" s="21">
        <v>0</v>
      </c>
    </row>
    <row r="20" spans="1:15" ht="16.5" customHeight="1" hidden="1">
      <c r="A20" s="28"/>
      <c r="B20" s="76"/>
      <c r="C20" s="14"/>
      <c r="D20" s="14"/>
      <c r="E20" s="5" t="s">
        <v>23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6" t="s">
        <v>5</v>
      </c>
    </row>
    <row r="21" spans="1:15" ht="14.25" customHeight="1" hidden="1">
      <c r="A21" s="28"/>
      <c r="B21" s="125"/>
      <c r="C21" s="126"/>
      <c r="D21" s="126"/>
      <c r="E21" s="5" t="s">
        <v>25</v>
      </c>
      <c r="F21" s="108">
        <f>F23+F25</f>
        <v>0</v>
      </c>
      <c r="G21" s="7"/>
      <c r="H21" s="7">
        <f>H23+H25</f>
        <v>0</v>
      </c>
      <c r="I21" s="7">
        <f>I23+I25</f>
        <v>0</v>
      </c>
      <c r="J21" s="7">
        <f>J23+J25</f>
        <v>0</v>
      </c>
      <c r="K21" s="7"/>
      <c r="L21" s="7"/>
      <c r="M21" s="7"/>
      <c r="N21" s="7"/>
      <c r="O21" s="6" t="s">
        <v>5</v>
      </c>
    </row>
    <row r="22" spans="1:15" ht="12.75" customHeight="1" hidden="1">
      <c r="A22" s="28"/>
      <c r="B22" s="127"/>
      <c r="C22" s="128"/>
      <c r="D22" s="128"/>
      <c r="E22" s="8" t="s">
        <v>14</v>
      </c>
      <c r="F22" s="15" t="s">
        <v>5</v>
      </c>
      <c r="G22" s="15" t="s">
        <v>5</v>
      </c>
      <c r="H22" s="15" t="s">
        <v>5</v>
      </c>
      <c r="I22" s="15" t="s">
        <v>5</v>
      </c>
      <c r="J22" s="15" t="s">
        <v>5</v>
      </c>
      <c r="K22" s="15" t="s">
        <v>5</v>
      </c>
      <c r="L22" s="15" t="s">
        <v>5</v>
      </c>
      <c r="M22" s="15" t="s">
        <v>5</v>
      </c>
      <c r="N22" s="15" t="s">
        <v>5</v>
      </c>
      <c r="O22" s="6" t="s">
        <v>5</v>
      </c>
    </row>
    <row r="23" spans="1:15" ht="12.75" customHeight="1" hidden="1">
      <c r="A23" s="28"/>
      <c r="B23" s="127"/>
      <c r="C23" s="128"/>
      <c r="D23" s="128"/>
      <c r="E23" s="11" t="s">
        <v>15</v>
      </c>
      <c r="F23" s="108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6" t="s">
        <v>5</v>
      </c>
    </row>
    <row r="24" spans="1:15" ht="12.75" customHeight="1" hidden="1">
      <c r="A24" s="28"/>
      <c r="B24" s="127"/>
      <c r="C24" s="128"/>
      <c r="D24" s="128"/>
      <c r="E24" s="11" t="s">
        <v>16</v>
      </c>
      <c r="F24" s="108"/>
      <c r="G24" s="7"/>
      <c r="H24" s="7"/>
      <c r="I24" s="7"/>
      <c r="J24" s="7"/>
      <c r="K24" s="7"/>
      <c r="L24" s="7"/>
      <c r="M24" s="7"/>
      <c r="N24" s="7"/>
      <c r="O24" s="6" t="s">
        <v>5</v>
      </c>
    </row>
    <row r="25" spans="1:15" ht="16.5" customHeight="1" hidden="1">
      <c r="A25" s="28"/>
      <c r="B25" s="127"/>
      <c r="C25" s="128"/>
      <c r="D25" s="128"/>
      <c r="E25" s="45" t="s">
        <v>19</v>
      </c>
      <c r="F25" s="108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6" t="s">
        <v>5</v>
      </c>
    </row>
    <row r="26" spans="1:15" ht="15" customHeight="1" hidden="1">
      <c r="A26" s="34"/>
      <c r="B26" s="129"/>
      <c r="C26" s="130"/>
      <c r="D26" s="130"/>
      <c r="E26" s="11" t="s">
        <v>20</v>
      </c>
      <c r="F26" s="7"/>
      <c r="G26" s="7"/>
      <c r="H26" s="7"/>
      <c r="I26" s="7"/>
      <c r="J26" s="7"/>
      <c r="K26" s="15"/>
      <c r="L26" s="7"/>
      <c r="M26" s="7"/>
      <c r="N26" s="7"/>
      <c r="O26" s="6" t="s">
        <v>5</v>
      </c>
    </row>
    <row r="27" spans="1:15" ht="34.5" customHeight="1">
      <c r="A27" s="38">
        <v>1</v>
      </c>
      <c r="B27" s="131" t="s">
        <v>138</v>
      </c>
      <c r="C27" s="132"/>
      <c r="D27" s="132"/>
      <c r="E27" s="12" t="s">
        <v>21</v>
      </c>
      <c r="F27" s="13">
        <f aca="true" t="shared" si="16" ref="F27:N27">SUM(F28:F29)</f>
        <v>2200000</v>
      </c>
      <c r="G27" s="13">
        <f t="shared" si="16"/>
        <v>0</v>
      </c>
      <c r="H27" s="13">
        <f t="shared" si="16"/>
        <v>0</v>
      </c>
      <c r="I27" s="13">
        <f t="shared" si="16"/>
        <v>50000</v>
      </c>
      <c r="J27" s="13">
        <f t="shared" si="16"/>
        <v>1060000</v>
      </c>
      <c r="K27" s="13">
        <f t="shared" si="16"/>
        <v>1090000</v>
      </c>
      <c r="L27" s="13">
        <f t="shared" si="16"/>
        <v>0</v>
      </c>
      <c r="M27" s="13">
        <f t="shared" si="16"/>
        <v>0</v>
      </c>
      <c r="N27" s="13">
        <f t="shared" si="16"/>
        <v>0</v>
      </c>
      <c r="O27" s="13">
        <f>F27</f>
        <v>2200000</v>
      </c>
    </row>
    <row r="28" spans="1:15" ht="15.75" customHeight="1">
      <c r="A28" s="28"/>
      <c r="B28" s="76"/>
      <c r="C28" s="14" t="s">
        <v>22</v>
      </c>
      <c r="D28" s="14" t="s">
        <v>186</v>
      </c>
      <c r="E28" s="5" t="s">
        <v>23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6" t="s">
        <v>5</v>
      </c>
    </row>
    <row r="29" spans="1:15" ht="12.75" customHeight="1">
      <c r="A29" s="28"/>
      <c r="B29" s="125" t="s">
        <v>156</v>
      </c>
      <c r="C29" s="126"/>
      <c r="D29" s="126"/>
      <c r="E29" s="5" t="s">
        <v>25</v>
      </c>
      <c r="F29" s="7">
        <f>SUM(F31:F33)</f>
        <v>2200000</v>
      </c>
      <c r="G29" s="7">
        <v>0</v>
      </c>
      <c r="H29" s="7">
        <f>H33</f>
        <v>0</v>
      </c>
      <c r="I29" s="7">
        <f aca="true" t="shared" si="17" ref="I29:N29">I31+I33</f>
        <v>50000</v>
      </c>
      <c r="J29" s="7">
        <f t="shared" si="17"/>
        <v>1060000</v>
      </c>
      <c r="K29" s="7">
        <f>K31+K33</f>
        <v>1090000</v>
      </c>
      <c r="L29" s="7">
        <f t="shared" si="17"/>
        <v>0</v>
      </c>
      <c r="M29" s="7">
        <f t="shared" si="17"/>
        <v>0</v>
      </c>
      <c r="N29" s="7">
        <f t="shared" si="17"/>
        <v>0</v>
      </c>
      <c r="O29" s="6" t="s">
        <v>5</v>
      </c>
    </row>
    <row r="30" spans="1:15" ht="12.75" customHeight="1">
      <c r="A30" s="28"/>
      <c r="B30" s="127" t="s">
        <v>157</v>
      </c>
      <c r="C30" s="128"/>
      <c r="D30" s="128"/>
      <c r="E30" s="8" t="s">
        <v>14</v>
      </c>
      <c r="F30" s="15" t="s">
        <v>5</v>
      </c>
      <c r="G30" s="15" t="s">
        <v>5</v>
      </c>
      <c r="H30" s="15" t="s">
        <v>5</v>
      </c>
      <c r="I30" s="15" t="s">
        <v>5</v>
      </c>
      <c r="J30" s="15" t="s">
        <v>5</v>
      </c>
      <c r="K30" s="15" t="s">
        <v>5</v>
      </c>
      <c r="L30" s="15" t="s">
        <v>5</v>
      </c>
      <c r="M30" s="15" t="s">
        <v>5</v>
      </c>
      <c r="N30" s="15" t="s">
        <v>5</v>
      </c>
      <c r="O30" s="6" t="s">
        <v>5</v>
      </c>
    </row>
    <row r="31" spans="1:15" ht="12.75" customHeight="1">
      <c r="A31" s="28"/>
      <c r="B31" s="127" t="s">
        <v>158</v>
      </c>
      <c r="C31" s="128"/>
      <c r="D31" s="128"/>
      <c r="E31" s="11" t="s">
        <v>15</v>
      </c>
      <c r="F31" s="7">
        <f>J31+K31</f>
        <v>1440000</v>
      </c>
      <c r="G31" s="7">
        <v>0</v>
      </c>
      <c r="H31" s="7">
        <v>0</v>
      </c>
      <c r="I31" s="7">
        <v>0</v>
      </c>
      <c r="J31" s="7">
        <v>720000</v>
      </c>
      <c r="K31" s="7">
        <v>720000</v>
      </c>
      <c r="L31" s="7">
        <v>0</v>
      </c>
      <c r="M31" s="7">
        <v>0</v>
      </c>
      <c r="N31" s="7">
        <v>0</v>
      </c>
      <c r="O31" s="6" t="s">
        <v>5</v>
      </c>
    </row>
    <row r="32" spans="1:15" ht="12.75" customHeight="1">
      <c r="A32" s="28"/>
      <c r="B32" s="127" t="s">
        <v>159</v>
      </c>
      <c r="C32" s="128"/>
      <c r="D32" s="128"/>
      <c r="E32" s="11" t="s">
        <v>16</v>
      </c>
      <c r="F32" s="7"/>
      <c r="G32" s="7"/>
      <c r="H32" s="7"/>
      <c r="I32" s="7"/>
      <c r="J32" s="7"/>
      <c r="K32" s="7"/>
      <c r="L32" s="7"/>
      <c r="M32" s="7"/>
      <c r="N32" s="7"/>
      <c r="O32" s="6" t="s">
        <v>5</v>
      </c>
    </row>
    <row r="33" spans="1:15" ht="15" customHeight="1">
      <c r="A33" s="28"/>
      <c r="B33" s="127" t="s">
        <v>102</v>
      </c>
      <c r="C33" s="128"/>
      <c r="D33" s="128"/>
      <c r="E33" s="11" t="s">
        <v>19</v>
      </c>
      <c r="F33" s="7">
        <f>I33+J33+K33</f>
        <v>760000</v>
      </c>
      <c r="G33" s="7">
        <v>0</v>
      </c>
      <c r="H33" s="7">
        <v>0</v>
      </c>
      <c r="I33" s="7">
        <v>50000</v>
      </c>
      <c r="J33" s="7">
        <v>340000</v>
      </c>
      <c r="K33" s="7">
        <v>370000</v>
      </c>
      <c r="L33" s="7">
        <v>0</v>
      </c>
      <c r="M33" s="7">
        <v>0</v>
      </c>
      <c r="N33" s="7">
        <v>0</v>
      </c>
      <c r="O33" s="6" t="s">
        <v>5</v>
      </c>
    </row>
    <row r="34" spans="1:15" ht="13.5" customHeight="1">
      <c r="A34" s="34"/>
      <c r="B34" s="129" t="s">
        <v>34</v>
      </c>
      <c r="C34" s="130"/>
      <c r="D34" s="130"/>
      <c r="E34" s="11" t="s">
        <v>20</v>
      </c>
      <c r="F34" s="7"/>
      <c r="G34" s="7"/>
      <c r="H34" s="7"/>
      <c r="I34" s="7"/>
      <c r="J34" s="7"/>
      <c r="K34" s="15"/>
      <c r="L34" s="7"/>
      <c r="M34" s="7"/>
      <c r="N34" s="7"/>
      <c r="O34" s="6" t="s">
        <v>5</v>
      </c>
    </row>
    <row r="35" spans="1:15" s="20" customFormat="1" ht="25.5" customHeight="1" hidden="1">
      <c r="A35" s="31" t="s">
        <v>31</v>
      </c>
      <c r="B35" s="133"/>
      <c r="C35" s="134"/>
      <c r="D35" s="135"/>
      <c r="E35" s="4" t="s">
        <v>21</v>
      </c>
      <c r="F35" s="21">
        <f>F39+F41</f>
        <v>0</v>
      </c>
      <c r="G35" s="21">
        <f>G39+G41</f>
        <v>0</v>
      </c>
      <c r="H35" s="21">
        <f aca="true" t="shared" si="18" ref="H35:N35">SUM(H36:H37)</f>
        <v>0</v>
      </c>
      <c r="I35" s="21">
        <f t="shared" si="18"/>
        <v>0</v>
      </c>
      <c r="J35" s="21">
        <f t="shared" si="18"/>
        <v>0</v>
      </c>
      <c r="K35" s="21">
        <f t="shared" si="18"/>
        <v>0</v>
      </c>
      <c r="L35" s="21">
        <f t="shared" si="18"/>
        <v>0</v>
      </c>
      <c r="M35" s="21">
        <f t="shared" si="18"/>
        <v>0</v>
      </c>
      <c r="N35" s="21">
        <f t="shared" si="18"/>
        <v>0</v>
      </c>
      <c r="O35" s="21">
        <v>0</v>
      </c>
    </row>
    <row r="36" spans="1:15" s="40" customFormat="1" ht="17.25" customHeight="1" hidden="1">
      <c r="A36" s="39"/>
      <c r="B36" s="36" t="s">
        <v>178</v>
      </c>
      <c r="C36" s="41" t="s">
        <v>22</v>
      </c>
      <c r="D36" s="37"/>
      <c r="E36" s="22" t="s">
        <v>23</v>
      </c>
      <c r="F36" s="23">
        <f>SUM(F39:F42)-F37</f>
        <v>0</v>
      </c>
      <c r="G36" s="23">
        <f>SUM(G39:G42)-G37</f>
        <v>0</v>
      </c>
      <c r="H36" s="23">
        <f aca="true" t="shared" si="19" ref="H36:N36">SUM(H39:H42)</f>
        <v>0</v>
      </c>
      <c r="I36" s="23">
        <f t="shared" si="19"/>
        <v>0</v>
      </c>
      <c r="J36" s="23">
        <f t="shared" si="19"/>
        <v>0</v>
      </c>
      <c r="K36" s="23">
        <f t="shared" si="19"/>
        <v>0</v>
      </c>
      <c r="L36" s="23">
        <f t="shared" si="19"/>
        <v>0</v>
      </c>
      <c r="M36" s="23">
        <f t="shared" si="19"/>
        <v>0</v>
      </c>
      <c r="N36" s="23">
        <f t="shared" si="19"/>
        <v>0</v>
      </c>
      <c r="O36" s="18" t="s">
        <v>5</v>
      </c>
    </row>
    <row r="37" spans="1:15" s="10" customFormat="1" ht="18" customHeight="1" hidden="1">
      <c r="A37" s="29"/>
      <c r="B37" s="136" t="s">
        <v>156</v>
      </c>
      <c r="C37" s="137"/>
      <c r="D37" s="138"/>
      <c r="E37" s="5" t="s">
        <v>25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6" t="s">
        <v>5</v>
      </c>
    </row>
    <row r="38" spans="1:15" s="10" customFormat="1" ht="12.75" customHeight="1" hidden="1">
      <c r="A38" s="29"/>
      <c r="B38" s="139" t="s">
        <v>179</v>
      </c>
      <c r="C38" s="140"/>
      <c r="D38" s="127"/>
      <c r="E38" s="8" t="s">
        <v>14</v>
      </c>
      <c r="F38" s="15" t="s">
        <v>5</v>
      </c>
      <c r="G38" s="15" t="s">
        <v>5</v>
      </c>
      <c r="H38" s="15" t="s">
        <v>5</v>
      </c>
      <c r="I38" s="15" t="s">
        <v>5</v>
      </c>
      <c r="J38" s="15" t="s">
        <v>5</v>
      </c>
      <c r="K38" s="15" t="s">
        <v>5</v>
      </c>
      <c r="L38" s="15" t="s">
        <v>5</v>
      </c>
      <c r="M38" s="15" t="s">
        <v>5</v>
      </c>
      <c r="N38" s="15" t="s">
        <v>5</v>
      </c>
      <c r="O38" s="6" t="s">
        <v>5</v>
      </c>
    </row>
    <row r="39" spans="1:15" s="10" customFormat="1" ht="18" customHeight="1" hidden="1">
      <c r="A39" s="29"/>
      <c r="B39" s="141" t="s">
        <v>180</v>
      </c>
      <c r="C39" s="142"/>
      <c r="D39" s="143"/>
      <c r="E39" s="11" t="s">
        <v>15</v>
      </c>
      <c r="F39" s="7"/>
      <c r="G39" s="7"/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6" t="s">
        <v>5</v>
      </c>
    </row>
    <row r="40" spans="1:15" s="10" customFormat="1" ht="18" customHeight="1" hidden="1">
      <c r="A40" s="29"/>
      <c r="B40" s="141" t="s">
        <v>181</v>
      </c>
      <c r="C40" s="142"/>
      <c r="D40" s="143"/>
      <c r="E40" s="11" t="s">
        <v>16</v>
      </c>
      <c r="F40" s="7"/>
      <c r="G40" s="7"/>
      <c r="H40" s="7"/>
      <c r="I40" s="7"/>
      <c r="J40" s="7"/>
      <c r="K40" s="7"/>
      <c r="L40" s="7"/>
      <c r="M40" s="7"/>
      <c r="N40" s="7"/>
      <c r="O40" s="6" t="s">
        <v>5</v>
      </c>
    </row>
    <row r="41" spans="1:15" s="10" customFormat="1" ht="14.25" customHeight="1" hidden="1">
      <c r="A41" s="29"/>
      <c r="B41" s="141" t="s">
        <v>182</v>
      </c>
      <c r="C41" s="142"/>
      <c r="D41" s="143"/>
      <c r="E41" s="11" t="s">
        <v>19</v>
      </c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s="10" customFormat="1" ht="12.75" customHeight="1" hidden="1">
      <c r="A42" s="35"/>
      <c r="B42" s="144" t="s">
        <v>183</v>
      </c>
      <c r="C42" s="145"/>
      <c r="D42" s="129"/>
      <c r="E42" s="11" t="s">
        <v>20</v>
      </c>
      <c r="F42" s="7"/>
      <c r="G42" s="7"/>
      <c r="H42" s="7"/>
      <c r="I42" s="7"/>
      <c r="J42" s="7"/>
      <c r="K42" s="7"/>
      <c r="L42" s="7"/>
      <c r="M42" s="7"/>
      <c r="N42" s="7"/>
      <c r="O42" s="6" t="s">
        <v>5</v>
      </c>
    </row>
    <row r="43" spans="1:15" s="20" customFormat="1" ht="27.75" customHeight="1" hidden="1">
      <c r="A43" s="31" t="s">
        <v>106</v>
      </c>
      <c r="B43" s="134" t="s">
        <v>81</v>
      </c>
      <c r="C43" s="134"/>
      <c r="D43" s="135"/>
      <c r="E43" s="4" t="s">
        <v>21</v>
      </c>
      <c r="F43" s="21">
        <f aca="true" t="shared" si="20" ref="F43:N43">SUM(F44:F45)</f>
        <v>0</v>
      </c>
      <c r="G43" s="21">
        <f t="shared" si="20"/>
        <v>0</v>
      </c>
      <c r="H43" s="21">
        <f t="shared" si="20"/>
        <v>0</v>
      </c>
      <c r="I43" s="21">
        <f t="shared" si="20"/>
        <v>0</v>
      </c>
      <c r="J43" s="21">
        <f t="shared" si="20"/>
        <v>0</v>
      </c>
      <c r="K43" s="21">
        <f t="shared" si="20"/>
        <v>0</v>
      </c>
      <c r="L43" s="21">
        <f t="shared" si="20"/>
        <v>0</v>
      </c>
      <c r="M43" s="21">
        <f t="shared" si="20"/>
        <v>0</v>
      </c>
      <c r="N43" s="21">
        <f t="shared" si="20"/>
        <v>0</v>
      </c>
      <c r="O43" s="21">
        <f>G43</f>
        <v>0</v>
      </c>
    </row>
    <row r="44" spans="1:15" s="40" customFormat="1" ht="48" hidden="1">
      <c r="A44" s="39"/>
      <c r="B44" s="60" t="s">
        <v>82</v>
      </c>
      <c r="C44" s="41" t="s">
        <v>83</v>
      </c>
      <c r="D44" s="73" t="s">
        <v>69</v>
      </c>
      <c r="E44" s="22" t="s">
        <v>23</v>
      </c>
      <c r="F44" s="23">
        <f>SUM(F47:F49)</f>
        <v>0</v>
      </c>
      <c r="G44" s="23">
        <f>SUM(G47:G49)</f>
        <v>0</v>
      </c>
      <c r="H44" s="23">
        <f aca="true" t="shared" si="21" ref="H44:N44">SUM(H47:H50)</f>
        <v>0</v>
      </c>
      <c r="I44" s="23">
        <f t="shared" si="21"/>
        <v>0</v>
      </c>
      <c r="J44" s="23">
        <f t="shared" si="21"/>
        <v>0</v>
      </c>
      <c r="K44" s="23">
        <f t="shared" si="21"/>
        <v>0</v>
      </c>
      <c r="L44" s="23">
        <f t="shared" si="21"/>
        <v>0</v>
      </c>
      <c r="M44" s="23">
        <f t="shared" si="21"/>
        <v>0</v>
      </c>
      <c r="N44" s="23">
        <f t="shared" si="21"/>
        <v>0</v>
      </c>
      <c r="O44" s="18" t="s">
        <v>5</v>
      </c>
    </row>
    <row r="45" spans="1:15" s="10" customFormat="1" ht="18" customHeight="1" hidden="1">
      <c r="A45" s="29"/>
      <c r="B45" s="146" t="s">
        <v>84</v>
      </c>
      <c r="C45" s="147"/>
      <c r="D45" s="147"/>
      <c r="E45" s="5" t="s">
        <v>25</v>
      </c>
      <c r="F45" s="7">
        <f>SUM(G45:G45)</f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6" t="s">
        <v>5</v>
      </c>
    </row>
    <row r="46" spans="1:15" s="10" customFormat="1" ht="20.25" customHeight="1" hidden="1">
      <c r="A46" s="29"/>
      <c r="B46" s="146" t="s">
        <v>85</v>
      </c>
      <c r="C46" s="147"/>
      <c r="D46" s="147"/>
      <c r="E46" s="82" t="s">
        <v>14</v>
      </c>
      <c r="F46" s="83" t="s">
        <v>5</v>
      </c>
      <c r="G46" s="83" t="s">
        <v>5</v>
      </c>
      <c r="H46" s="83" t="s">
        <v>5</v>
      </c>
      <c r="I46" s="83" t="s">
        <v>5</v>
      </c>
      <c r="J46" s="83" t="s">
        <v>5</v>
      </c>
      <c r="K46" s="83" t="s">
        <v>5</v>
      </c>
      <c r="L46" s="83" t="s">
        <v>5</v>
      </c>
      <c r="M46" s="83" t="s">
        <v>5</v>
      </c>
      <c r="N46" s="83" t="s">
        <v>5</v>
      </c>
      <c r="O46" s="84" t="s">
        <v>5</v>
      </c>
    </row>
    <row r="47" spans="1:15" s="10" customFormat="1" ht="17.25" customHeight="1" hidden="1">
      <c r="A47" s="29"/>
      <c r="B47" s="148" t="s">
        <v>86</v>
      </c>
      <c r="C47" s="149"/>
      <c r="D47" s="149"/>
      <c r="E47" s="85" t="s">
        <v>15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 t="s">
        <v>5</v>
      </c>
    </row>
    <row r="48" spans="1:15" s="10" customFormat="1" ht="15.75" customHeight="1" hidden="1">
      <c r="A48" s="29"/>
      <c r="B48" s="150" t="s">
        <v>87</v>
      </c>
      <c r="C48" s="151"/>
      <c r="D48" s="151"/>
      <c r="E48" s="79" t="s">
        <v>16</v>
      </c>
      <c r="F48" s="80">
        <v>0</v>
      </c>
      <c r="G48" s="80">
        <v>0</v>
      </c>
      <c r="H48" s="80"/>
      <c r="I48" s="80"/>
      <c r="J48" s="80"/>
      <c r="K48" s="80"/>
      <c r="L48" s="80"/>
      <c r="M48" s="80"/>
      <c r="N48" s="80"/>
      <c r="O48" s="81" t="s">
        <v>5</v>
      </c>
    </row>
    <row r="49" spans="1:15" s="10" customFormat="1" ht="24" customHeight="1" hidden="1">
      <c r="A49" s="29"/>
      <c r="B49" s="143" t="s">
        <v>88</v>
      </c>
      <c r="C49" s="152"/>
      <c r="D49" s="152"/>
      <c r="E49" s="11" t="s">
        <v>19</v>
      </c>
      <c r="F49" s="7">
        <v>0</v>
      </c>
      <c r="G49" s="7">
        <v>0</v>
      </c>
      <c r="H49" s="7"/>
      <c r="I49" s="7"/>
      <c r="J49" s="7"/>
      <c r="K49" s="7"/>
      <c r="L49" s="7"/>
      <c r="M49" s="7"/>
      <c r="N49" s="7"/>
      <c r="O49" s="6"/>
    </row>
    <row r="50" spans="1:15" s="10" customFormat="1" ht="19.5" customHeight="1" hidden="1">
      <c r="A50" s="35"/>
      <c r="B50" s="129" t="s">
        <v>89</v>
      </c>
      <c r="C50" s="130"/>
      <c r="D50" s="130"/>
      <c r="E50" s="11" t="s">
        <v>20</v>
      </c>
      <c r="F50" s="7"/>
      <c r="G50" s="7"/>
      <c r="H50" s="7"/>
      <c r="I50" s="7"/>
      <c r="J50" s="7"/>
      <c r="K50" s="7"/>
      <c r="L50" s="7"/>
      <c r="M50" s="7"/>
      <c r="N50" s="7"/>
      <c r="O50" s="6" t="s">
        <v>5</v>
      </c>
    </row>
    <row r="51" spans="1:15" s="20" customFormat="1" ht="27.75" customHeight="1" hidden="1">
      <c r="A51" s="110" t="s">
        <v>48</v>
      </c>
      <c r="B51" s="247" t="s">
        <v>172</v>
      </c>
      <c r="C51" s="248"/>
      <c r="D51" s="248"/>
      <c r="E51" s="4" t="s">
        <v>21</v>
      </c>
      <c r="F51" s="111">
        <f aca="true" t="shared" si="22" ref="F51:N51">SUM(F52:F53)</f>
        <v>0</v>
      </c>
      <c r="G51" s="21">
        <f t="shared" si="22"/>
        <v>0</v>
      </c>
      <c r="H51" s="21">
        <f t="shared" si="22"/>
        <v>0</v>
      </c>
      <c r="I51" s="21">
        <f t="shared" si="22"/>
        <v>0</v>
      </c>
      <c r="J51" s="21">
        <f t="shared" si="22"/>
        <v>0</v>
      </c>
      <c r="K51" s="21">
        <f t="shared" si="22"/>
        <v>0</v>
      </c>
      <c r="L51" s="21">
        <f t="shared" si="22"/>
        <v>0</v>
      </c>
      <c r="M51" s="21">
        <f t="shared" si="22"/>
        <v>0</v>
      </c>
      <c r="N51" s="21">
        <f t="shared" si="22"/>
        <v>0</v>
      </c>
      <c r="O51" s="21">
        <f>F51</f>
        <v>0</v>
      </c>
    </row>
    <row r="52" spans="1:15" ht="26.25" customHeight="1" hidden="1">
      <c r="A52" s="28"/>
      <c r="B52" s="76" t="s">
        <v>102</v>
      </c>
      <c r="C52" s="14" t="s">
        <v>22</v>
      </c>
      <c r="D52" s="14"/>
      <c r="E52" s="5" t="s">
        <v>23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6" t="s">
        <v>5</v>
      </c>
    </row>
    <row r="53" spans="1:15" ht="12.75" customHeight="1" hidden="1">
      <c r="A53" s="28"/>
      <c r="B53" s="125" t="s">
        <v>156</v>
      </c>
      <c r="C53" s="126"/>
      <c r="D53" s="126"/>
      <c r="E53" s="5" t="s">
        <v>25</v>
      </c>
      <c r="F53" s="108">
        <f>SUM(F55:F57)</f>
        <v>0</v>
      </c>
      <c r="G53" s="7">
        <v>0</v>
      </c>
      <c r="H53" s="7">
        <f>H57</f>
        <v>0</v>
      </c>
      <c r="I53" s="7">
        <f aca="true" t="shared" si="23" ref="I53:N53">I55+I57</f>
        <v>0</v>
      </c>
      <c r="J53" s="7">
        <f t="shared" si="23"/>
        <v>0</v>
      </c>
      <c r="K53" s="7">
        <f t="shared" si="23"/>
        <v>0</v>
      </c>
      <c r="L53" s="7">
        <f t="shared" si="23"/>
        <v>0</v>
      </c>
      <c r="M53" s="7">
        <f t="shared" si="23"/>
        <v>0</v>
      </c>
      <c r="N53" s="7">
        <f t="shared" si="23"/>
        <v>0</v>
      </c>
      <c r="O53" s="6" t="s">
        <v>5</v>
      </c>
    </row>
    <row r="54" spans="1:15" ht="12.75" customHeight="1" hidden="1">
      <c r="A54" s="28"/>
      <c r="B54" s="127" t="s">
        <v>157</v>
      </c>
      <c r="C54" s="128"/>
      <c r="D54" s="128"/>
      <c r="E54" s="8" t="s">
        <v>14</v>
      </c>
      <c r="F54" s="109" t="s">
        <v>5</v>
      </c>
      <c r="G54" s="15" t="s">
        <v>5</v>
      </c>
      <c r="H54" s="15" t="s">
        <v>5</v>
      </c>
      <c r="I54" s="15" t="s">
        <v>5</v>
      </c>
      <c r="J54" s="15" t="s">
        <v>5</v>
      </c>
      <c r="K54" s="15" t="s">
        <v>5</v>
      </c>
      <c r="L54" s="15" t="s">
        <v>5</v>
      </c>
      <c r="M54" s="15" t="s">
        <v>5</v>
      </c>
      <c r="N54" s="15" t="s">
        <v>5</v>
      </c>
      <c r="O54" s="6" t="s">
        <v>5</v>
      </c>
    </row>
    <row r="55" spans="1:15" ht="12.75" customHeight="1" hidden="1">
      <c r="A55" s="28"/>
      <c r="B55" s="127" t="s">
        <v>158</v>
      </c>
      <c r="C55" s="128"/>
      <c r="D55" s="128"/>
      <c r="E55" s="11" t="s">
        <v>15</v>
      </c>
      <c r="F55" s="108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6" t="s">
        <v>5</v>
      </c>
    </row>
    <row r="56" spans="1:15" ht="12.75" customHeight="1" hidden="1">
      <c r="A56" s="28"/>
      <c r="B56" s="127" t="s">
        <v>159</v>
      </c>
      <c r="C56" s="128"/>
      <c r="D56" s="128"/>
      <c r="E56" s="11" t="s">
        <v>16</v>
      </c>
      <c r="F56" s="108"/>
      <c r="G56" s="7"/>
      <c r="H56" s="7"/>
      <c r="I56" s="7"/>
      <c r="J56" s="7"/>
      <c r="K56" s="7"/>
      <c r="L56" s="7"/>
      <c r="M56" s="7"/>
      <c r="N56" s="7"/>
      <c r="O56" s="6" t="s">
        <v>5</v>
      </c>
    </row>
    <row r="57" spans="1:15" ht="15" customHeight="1" hidden="1">
      <c r="A57" s="28"/>
      <c r="B57" s="127" t="s">
        <v>160</v>
      </c>
      <c r="C57" s="128"/>
      <c r="D57" s="128"/>
      <c r="E57" s="11" t="s">
        <v>19</v>
      </c>
      <c r="F57" s="108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6" t="s">
        <v>5</v>
      </c>
    </row>
    <row r="58" spans="1:15" ht="13.5" customHeight="1" hidden="1">
      <c r="A58" s="34"/>
      <c r="B58" s="129" t="s">
        <v>34</v>
      </c>
      <c r="C58" s="130"/>
      <c r="D58" s="130"/>
      <c r="E58" s="11" t="s">
        <v>20</v>
      </c>
      <c r="F58" s="7"/>
      <c r="G58" s="7"/>
      <c r="H58" s="7"/>
      <c r="I58" s="7"/>
      <c r="J58" s="7"/>
      <c r="K58" s="15"/>
      <c r="L58" s="7"/>
      <c r="M58" s="7"/>
      <c r="N58" s="7"/>
      <c r="O58" s="6" t="s">
        <v>5</v>
      </c>
    </row>
    <row r="59" spans="1:15" s="20" customFormat="1" ht="16.5" customHeight="1" hidden="1">
      <c r="A59" s="110" t="s">
        <v>48</v>
      </c>
      <c r="B59" s="247" t="s">
        <v>173</v>
      </c>
      <c r="C59" s="248"/>
      <c r="D59" s="248"/>
      <c r="E59" s="4" t="s">
        <v>21</v>
      </c>
      <c r="F59" s="111">
        <f aca="true" t="shared" si="24" ref="F59:N59">SUM(F60:F61)</f>
        <v>0</v>
      </c>
      <c r="G59" s="21">
        <f t="shared" si="24"/>
        <v>0</v>
      </c>
      <c r="H59" s="21">
        <f t="shared" si="24"/>
        <v>0</v>
      </c>
      <c r="I59" s="21">
        <f t="shared" si="24"/>
        <v>0</v>
      </c>
      <c r="J59" s="21">
        <f t="shared" si="24"/>
        <v>0</v>
      </c>
      <c r="K59" s="21">
        <f t="shared" si="24"/>
        <v>0</v>
      </c>
      <c r="L59" s="21">
        <f t="shared" si="24"/>
        <v>0</v>
      </c>
      <c r="M59" s="21">
        <f t="shared" si="24"/>
        <v>0</v>
      </c>
      <c r="N59" s="21">
        <f t="shared" si="24"/>
        <v>0</v>
      </c>
      <c r="O59" s="21">
        <f>F59</f>
        <v>0</v>
      </c>
    </row>
    <row r="60" spans="1:15" ht="18" customHeight="1" hidden="1">
      <c r="A60" s="28"/>
      <c r="B60" s="76" t="s">
        <v>102</v>
      </c>
      <c r="C60" s="14" t="s">
        <v>22</v>
      </c>
      <c r="D60" s="14"/>
      <c r="E60" s="5" t="s">
        <v>23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6" t="s">
        <v>5</v>
      </c>
    </row>
    <row r="61" spans="1:15" ht="12.75" customHeight="1" hidden="1">
      <c r="A61" s="28"/>
      <c r="B61" s="125" t="s">
        <v>156</v>
      </c>
      <c r="C61" s="126"/>
      <c r="D61" s="126"/>
      <c r="E61" s="5" t="s">
        <v>25</v>
      </c>
      <c r="F61" s="108">
        <f>SUM(F63:F65)</f>
        <v>0</v>
      </c>
      <c r="G61" s="7">
        <v>0</v>
      </c>
      <c r="H61" s="7">
        <f>H65</f>
        <v>0</v>
      </c>
      <c r="I61" s="7">
        <f aca="true" t="shared" si="25" ref="I61:N61">I63+I65</f>
        <v>0</v>
      </c>
      <c r="J61" s="7">
        <f t="shared" si="25"/>
        <v>0</v>
      </c>
      <c r="K61" s="7">
        <f t="shared" si="25"/>
        <v>0</v>
      </c>
      <c r="L61" s="7">
        <f t="shared" si="25"/>
        <v>0</v>
      </c>
      <c r="M61" s="7">
        <f t="shared" si="25"/>
        <v>0</v>
      </c>
      <c r="N61" s="7">
        <f t="shared" si="25"/>
        <v>0</v>
      </c>
      <c r="O61" s="6" t="s">
        <v>5</v>
      </c>
    </row>
    <row r="62" spans="1:15" ht="12.75" customHeight="1" hidden="1">
      <c r="A62" s="28"/>
      <c r="B62" s="127" t="s">
        <v>157</v>
      </c>
      <c r="C62" s="128"/>
      <c r="D62" s="128"/>
      <c r="E62" s="8" t="s">
        <v>14</v>
      </c>
      <c r="F62" s="109" t="s">
        <v>5</v>
      </c>
      <c r="G62" s="15" t="s">
        <v>5</v>
      </c>
      <c r="H62" s="15" t="s">
        <v>5</v>
      </c>
      <c r="I62" s="15" t="s">
        <v>5</v>
      </c>
      <c r="J62" s="15" t="s">
        <v>5</v>
      </c>
      <c r="K62" s="15" t="s">
        <v>5</v>
      </c>
      <c r="L62" s="15" t="s">
        <v>5</v>
      </c>
      <c r="M62" s="15" t="s">
        <v>5</v>
      </c>
      <c r="N62" s="15" t="s">
        <v>5</v>
      </c>
      <c r="O62" s="6" t="s">
        <v>5</v>
      </c>
    </row>
    <row r="63" spans="1:15" ht="12.75" customHeight="1" hidden="1">
      <c r="A63" s="28"/>
      <c r="B63" s="127" t="s">
        <v>158</v>
      </c>
      <c r="C63" s="128"/>
      <c r="D63" s="128"/>
      <c r="E63" s="11" t="s">
        <v>15</v>
      </c>
      <c r="F63" s="108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6" t="s">
        <v>5</v>
      </c>
    </row>
    <row r="64" spans="1:15" ht="12.75" customHeight="1" hidden="1">
      <c r="A64" s="28"/>
      <c r="B64" s="127" t="s">
        <v>159</v>
      </c>
      <c r="C64" s="128"/>
      <c r="D64" s="128"/>
      <c r="E64" s="11" t="s">
        <v>16</v>
      </c>
      <c r="F64" s="108"/>
      <c r="G64" s="7"/>
      <c r="H64" s="7"/>
      <c r="I64" s="7"/>
      <c r="J64" s="7"/>
      <c r="K64" s="7"/>
      <c r="L64" s="7"/>
      <c r="M64" s="7"/>
      <c r="N64" s="7"/>
      <c r="O64" s="6" t="s">
        <v>5</v>
      </c>
    </row>
    <row r="65" spans="1:15" ht="15" customHeight="1" hidden="1">
      <c r="A65" s="28"/>
      <c r="B65" s="127" t="s">
        <v>160</v>
      </c>
      <c r="C65" s="128"/>
      <c r="D65" s="128"/>
      <c r="E65" s="11" t="s">
        <v>19</v>
      </c>
      <c r="F65" s="108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6" t="s">
        <v>5</v>
      </c>
    </row>
    <row r="66" spans="1:15" ht="13.5" customHeight="1" hidden="1">
      <c r="A66" s="34"/>
      <c r="B66" s="129" t="s">
        <v>34</v>
      </c>
      <c r="C66" s="130"/>
      <c r="D66" s="130"/>
      <c r="E66" s="11" t="s">
        <v>20</v>
      </c>
      <c r="F66" s="7"/>
      <c r="G66" s="7"/>
      <c r="H66" s="7"/>
      <c r="I66" s="7"/>
      <c r="J66" s="7"/>
      <c r="K66" s="15"/>
      <c r="L66" s="7"/>
      <c r="M66" s="7"/>
      <c r="N66" s="7"/>
      <c r="O66" s="6" t="s">
        <v>5</v>
      </c>
    </row>
    <row r="67" spans="1:15" s="20" customFormat="1" ht="15" customHeight="1" hidden="1">
      <c r="A67" s="110" t="s">
        <v>48</v>
      </c>
      <c r="B67" s="122" t="s">
        <v>174</v>
      </c>
      <c r="C67" s="123"/>
      <c r="D67" s="124"/>
      <c r="E67" s="4" t="s">
        <v>21</v>
      </c>
      <c r="F67" s="111">
        <f aca="true" t="shared" si="26" ref="F67:N67">SUM(F68:F69)</f>
        <v>0</v>
      </c>
      <c r="G67" s="21">
        <f t="shared" si="26"/>
        <v>0</v>
      </c>
      <c r="H67" s="21">
        <f t="shared" si="26"/>
        <v>0</v>
      </c>
      <c r="I67" s="21">
        <f t="shared" si="26"/>
        <v>0</v>
      </c>
      <c r="J67" s="21">
        <f t="shared" si="26"/>
        <v>0</v>
      </c>
      <c r="K67" s="21">
        <f t="shared" si="26"/>
        <v>0</v>
      </c>
      <c r="L67" s="21">
        <f t="shared" si="26"/>
        <v>0</v>
      </c>
      <c r="M67" s="21">
        <f t="shared" si="26"/>
        <v>0</v>
      </c>
      <c r="N67" s="21">
        <f t="shared" si="26"/>
        <v>0</v>
      </c>
      <c r="O67" s="21">
        <f>F67</f>
        <v>0</v>
      </c>
    </row>
    <row r="68" spans="1:15" ht="18.75" customHeight="1" hidden="1">
      <c r="A68" s="28"/>
      <c r="B68" s="76" t="s">
        <v>102</v>
      </c>
      <c r="C68" s="14" t="s">
        <v>22</v>
      </c>
      <c r="D68" s="14"/>
      <c r="E68" s="5" t="s">
        <v>23</v>
      </c>
      <c r="F68" s="108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6" t="s">
        <v>5</v>
      </c>
    </row>
    <row r="69" spans="1:15" ht="12.75" customHeight="1" hidden="1">
      <c r="A69" s="28"/>
      <c r="B69" s="125" t="s">
        <v>156</v>
      </c>
      <c r="C69" s="126"/>
      <c r="D69" s="126"/>
      <c r="E69" s="5" t="s">
        <v>25</v>
      </c>
      <c r="F69" s="108">
        <f>SUM(F71:F73)</f>
        <v>0</v>
      </c>
      <c r="G69" s="7">
        <v>0</v>
      </c>
      <c r="H69" s="7">
        <f>H73</f>
        <v>0</v>
      </c>
      <c r="I69" s="7">
        <f aca="true" t="shared" si="27" ref="I69:N69">I71+I73</f>
        <v>0</v>
      </c>
      <c r="J69" s="7">
        <f t="shared" si="27"/>
        <v>0</v>
      </c>
      <c r="K69" s="7">
        <f t="shared" si="27"/>
        <v>0</v>
      </c>
      <c r="L69" s="7">
        <f t="shared" si="27"/>
        <v>0</v>
      </c>
      <c r="M69" s="7">
        <f t="shared" si="27"/>
        <v>0</v>
      </c>
      <c r="N69" s="7">
        <f t="shared" si="27"/>
        <v>0</v>
      </c>
      <c r="O69" s="6" t="s">
        <v>5</v>
      </c>
    </row>
    <row r="70" spans="1:15" ht="12.75" customHeight="1" hidden="1">
      <c r="A70" s="28"/>
      <c r="B70" s="127" t="s">
        <v>157</v>
      </c>
      <c r="C70" s="128"/>
      <c r="D70" s="128"/>
      <c r="E70" s="8" t="s">
        <v>14</v>
      </c>
      <c r="F70" s="109" t="s">
        <v>5</v>
      </c>
      <c r="G70" s="15" t="s">
        <v>5</v>
      </c>
      <c r="H70" s="15" t="s">
        <v>5</v>
      </c>
      <c r="I70" s="15" t="s">
        <v>5</v>
      </c>
      <c r="J70" s="15" t="s">
        <v>5</v>
      </c>
      <c r="K70" s="15" t="s">
        <v>5</v>
      </c>
      <c r="L70" s="15" t="s">
        <v>5</v>
      </c>
      <c r="M70" s="15" t="s">
        <v>5</v>
      </c>
      <c r="N70" s="15" t="s">
        <v>5</v>
      </c>
      <c r="O70" s="6" t="s">
        <v>5</v>
      </c>
    </row>
    <row r="71" spans="1:15" ht="12.75" customHeight="1" hidden="1">
      <c r="A71" s="28"/>
      <c r="B71" s="127" t="s">
        <v>158</v>
      </c>
      <c r="C71" s="128"/>
      <c r="D71" s="128"/>
      <c r="E71" s="11" t="s">
        <v>15</v>
      </c>
      <c r="F71" s="108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6" t="s">
        <v>5</v>
      </c>
    </row>
    <row r="72" spans="1:15" ht="12.75" customHeight="1" hidden="1">
      <c r="A72" s="28"/>
      <c r="B72" s="127" t="s">
        <v>159</v>
      </c>
      <c r="C72" s="128"/>
      <c r="D72" s="128"/>
      <c r="E72" s="11" t="s">
        <v>16</v>
      </c>
      <c r="F72" s="108"/>
      <c r="G72" s="7"/>
      <c r="H72" s="7"/>
      <c r="I72" s="7"/>
      <c r="J72" s="7"/>
      <c r="K72" s="7"/>
      <c r="L72" s="7"/>
      <c r="M72" s="7"/>
      <c r="N72" s="7"/>
      <c r="O72" s="6" t="s">
        <v>5</v>
      </c>
    </row>
    <row r="73" spans="1:15" ht="15" customHeight="1" hidden="1">
      <c r="A73" s="28"/>
      <c r="B73" s="127" t="s">
        <v>160</v>
      </c>
      <c r="C73" s="128"/>
      <c r="D73" s="128"/>
      <c r="E73" s="11" t="s">
        <v>19</v>
      </c>
      <c r="F73" s="108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6" t="s">
        <v>5</v>
      </c>
    </row>
    <row r="74" spans="1:15" ht="13.5" customHeight="1" hidden="1">
      <c r="A74" s="34"/>
      <c r="B74" s="129" t="s">
        <v>34</v>
      </c>
      <c r="C74" s="130"/>
      <c r="D74" s="130"/>
      <c r="E74" s="11" t="s">
        <v>20</v>
      </c>
      <c r="F74" s="7"/>
      <c r="G74" s="7"/>
      <c r="H74" s="7"/>
      <c r="I74" s="7"/>
      <c r="J74" s="7"/>
      <c r="K74" s="15"/>
      <c r="L74" s="7"/>
      <c r="M74" s="7"/>
      <c r="N74" s="7"/>
      <c r="O74" s="6" t="s">
        <v>5</v>
      </c>
    </row>
    <row r="75" spans="1:15" s="20" customFormat="1" ht="15.75" customHeight="1" hidden="1">
      <c r="A75" s="110" t="s">
        <v>48</v>
      </c>
      <c r="B75" s="247" t="s">
        <v>175</v>
      </c>
      <c r="C75" s="248"/>
      <c r="D75" s="248"/>
      <c r="E75" s="4" t="s">
        <v>21</v>
      </c>
      <c r="F75" s="111">
        <f aca="true" t="shared" si="28" ref="F75:N75">SUM(F76:F77)</f>
        <v>0</v>
      </c>
      <c r="G75" s="21">
        <f t="shared" si="28"/>
        <v>0</v>
      </c>
      <c r="H75" s="21">
        <f t="shared" si="28"/>
        <v>0</v>
      </c>
      <c r="I75" s="21">
        <f t="shared" si="28"/>
        <v>0</v>
      </c>
      <c r="J75" s="21">
        <f t="shared" si="28"/>
        <v>0</v>
      </c>
      <c r="K75" s="21">
        <f t="shared" si="28"/>
        <v>0</v>
      </c>
      <c r="L75" s="21">
        <f t="shared" si="28"/>
        <v>0</v>
      </c>
      <c r="M75" s="21">
        <f t="shared" si="28"/>
        <v>0</v>
      </c>
      <c r="N75" s="21">
        <f t="shared" si="28"/>
        <v>0</v>
      </c>
      <c r="O75" s="21">
        <f>F75</f>
        <v>0</v>
      </c>
    </row>
    <row r="76" spans="1:15" ht="18" customHeight="1" hidden="1">
      <c r="A76" s="28"/>
      <c r="B76" s="76" t="s">
        <v>102</v>
      </c>
      <c r="C76" s="14" t="s">
        <v>22</v>
      </c>
      <c r="D76" s="14"/>
      <c r="E76" s="5" t="s">
        <v>23</v>
      </c>
      <c r="F76" s="108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6" t="s">
        <v>5</v>
      </c>
    </row>
    <row r="77" spans="1:15" ht="12.75" customHeight="1" hidden="1">
      <c r="A77" s="28"/>
      <c r="B77" s="125" t="s">
        <v>156</v>
      </c>
      <c r="C77" s="126"/>
      <c r="D77" s="126"/>
      <c r="E77" s="5" t="s">
        <v>25</v>
      </c>
      <c r="F77" s="108">
        <f>SUM(F79:F81)</f>
        <v>0</v>
      </c>
      <c r="G77" s="7">
        <v>0</v>
      </c>
      <c r="H77" s="7">
        <f>H81</f>
        <v>0</v>
      </c>
      <c r="I77" s="7">
        <f aca="true" t="shared" si="29" ref="I77:N77">I79+I81</f>
        <v>0</v>
      </c>
      <c r="J77" s="7">
        <f t="shared" si="29"/>
        <v>0</v>
      </c>
      <c r="K77" s="7">
        <f t="shared" si="29"/>
        <v>0</v>
      </c>
      <c r="L77" s="7">
        <f t="shared" si="29"/>
        <v>0</v>
      </c>
      <c r="M77" s="7">
        <f t="shared" si="29"/>
        <v>0</v>
      </c>
      <c r="N77" s="7">
        <f t="shared" si="29"/>
        <v>0</v>
      </c>
      <c r="O77" s="6" t="s">
        <v>5</v>
      </c>
    </row>
    <row r="78" spans="1:15" ht="12.75" customHeight="1" hidden="1">
      <c r="A78" s="28"/>
      <c r="B78" s="127" t="s">
        <v>157</v>
      </c>
      <c r="C78" s="128"/>
      <c r="D78" s="128"/>
      <c r="E78" s="8" t="s">
        <v>14</v>
      </c>
      <c r="F78" s="109" t="s">
        <v>5</v>
      </c>
      <c r="G78" s="15" t="s">
        <v>5</v>
      </c>
      <c r="H78" s="15" t="s">
        <v>5</v>
      </c>
      <c r="I78" s="15" t="s">
        <v>5</v>
      </c>
      <c r="J78" s="15" t="s">
        <v>5</v>
      </c>
      <c r="K78" s="15" t="s">
        <v>5</v>
      </c>
      <c r="L78" s="15" t="s">
        <v>5</v>
      </c>
      <c r="M78" s="15" t="s">
        <v>5</v>
      </c>
      <c r="N78" s="15" t="s">
        <v>5</v>
      </c>
      <c r="O78" s="6" t="s">
        <v>5</v>
      </c>
    </row>
    <row r="79" spans="1:15" ht="12.75" customHeight="1" hidden="1">
      <c r="A79" s="28"/>
      <c r="B79" s="127" t="s">
        <v>158</v>
      </c>
      <c r="C79" s="128"/>
      <c r="D79" s="128"/>
      <c r="E79" s="11" t="s">
        <v>15</v>
      </c>
      <c r="F79" s="108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6" t="s">
        <v>5</v>
      </c>
    </row>
    <row r="80" spans="1:15" ht="12.75" customHeight="1" hidden="1">
      <c r="A80" s="28"/>
      <c r="B80" s="127" t="s">
        <v>159</v>
      </c>
      <c r="C80" s="128"/>
      <c r="D80" s="128"/>
      <c r="E80" s="11" t="s">
        <v>16</v>
      </c>
      <c r="F80" s="108"/>
      <c r="G80" s="7"/>
      <c r="H80" s="7"/>
      <c r="I80" s="7"/>
      <c r="J80" s="7"/>
      <c r="K80" s="7"/>
      <c r="L80" s="7"/>
      <c r="M80" s="7"/>
      <c r="N80" s="7"/>
      <c r="O80" s="6" t="s">
        <v>5</v>
      </c>
    </row>
    <row r="81" spans="1:15" ht="15" customHeight="1" hidden="1">
      <c r="A81" s="28"/>
      <c r="B81" s="127" t="s">
        <v>160</v>
      </c>
      <c r="C81" s="128"/>
      <c r="D81" s="128"/>
      <c r="E81" s="11" t="s">
        <v>19</v>
      </c>
      <c r="F81" s="108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6" t="s">
        <v>5</v>
      </c>
    </row>
    <row r="82" spans="1:15" ht="13.5" customHeight="1" hidden="1">
      <c r="A82" s="34"/>
      <c r="B82" s="129" t="s">
        <v>34</v>
      </c>
      <c r="C82" s="130"/>
      <c r="D82" s="130"/>
      <c r="E82" s="11" t="s">
        <v>20</v>
      </c>
      <c r="F82" s="108"/>
      <c r="G82" s="7"/>
      <c r="H82" s="7"/>
      <c r="I82" s="7"/>
      <c r="J82" s="7"/>
      <c r="K82" s="15"/>
      <c r="L82" s="7"/>
      <c r="M82" s="7"/>
      <c r="N82" s="7"/>
      <c r="O82" s="6" t="s">
        <v>5</v>
      </c>
    </row>
    <row r="83" spans="1:15" s="20" customFormat="1" ht="14.25" customHeight="1" hidden="1">
      <c r="A83" s="110" t="s">
        <v>48</v>
      </c>
      <c r="B83" s="247" t="s">
        <v>176</v>
      </c>
      <c r="C83" s="248"/>
      <c r="D83" s="248"/>
      <c r="E83" s="4" t="s">
        <v>21</v>
      </c>
      <c r="F83" s="111">
        <f aca="true" t="shared" si="30" ref="F83:N83">SUM(F84:F85)</f>
        <v>0</v>
      </c>
      <c r="G83" s="21">
        <f t="shared" si="30"/>
        <v>0</v>
      </c>
      <c r="H83" s="21">
        <f t="shared" si="30"/>
        <v>0</v>
      </c>
      <c r="I83" s="21">
        <f t="shared" si="30"/>
        <v>0</v>
      </c>
      <c r="J83" s="21">
        <f t="shared" si="30"/>
        <v>0</v>
      </c>
      <c r="K83" s="21">
        <f t="shared" si="30"/>
        <v>0</v>
      </c>
      <c r="L83" s="21">
        <f t="shared" si="30"/>
        <v>0</v>
      </c>
      <c r="M83" s="21">
        <f t="shared" si="30"/>
        <v>0</v>
      </c>
      <c r="N83" s="21">
        <f t="shared" si="30"/>
        <v>0</v>
      </c>
      <c r="O83" s="21">
        <f>F83</f>
        <v>0</v>
      </c>
    </row>
    <row r="84" spans="1:15" ht="18" customHeight="1" hidden="1">
      <c r="A84" s="28"/>
      <c r="B84" s="76" t="s">
        <v>102</v>
      </c>
      <c r="C84" s="14" t="s">
        <v>22</v>
      </c>
      <c r="D84" s="14" t="s">
        <v>139</v>
      </c>
      <c r="E84" s="5" t="s">
        <v>23</v>
      </c>
      <c r="F84" s="108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6" t="s">
        <v>5</v>
      </c>
    </row>
    <row r="85" spans="1:15" ht="12.75" customHeight="1" hidden="1">
      <c r="A85" s="28"/>
      <c r="B85" s="125" t="s">
        <v>156</v>
      </c>
      <c r="C85" s="126"/>
      <c r="D85" s="126"/>
      <c r="E85" s="5" t="s">
        <v>25</v>
      </c>
      <c r="F85" s="108">
        <f>SUM(F87:F89)</f>
        <v>0</v>
      </c>
      <c r="G85" s="7">
        <v>0</v>
      </c>
      <c r="H85" s="7">
        <f>H89</f>
        <v>0</v>
      </c>
      <c r="I85" s="7">
        <f aca="true" t="shared" si="31" ref="I85:N85">I87+I89</f>
        <v>0</v>
      </c>
      <c r="J85" s="7">
        <f t="shared" si="31"/>
        <v>0</v>
      </c>
      <c r="K85" s="7">
        <f t="shared" si="31"/>
        <v>0</v>
      </c>
      <c r="L85" s="7">
        <f t="shared" si="31"/>
        <v>0</v>
      </c>
      <c r="M85" s="7">
        <f t="shared" si="31"/>
        <v>0</v>
      </c>
      <c r="N85" s="7">
        <f t="shared" si="31"/>
        <v>0</v>
      </c>
      <c r="O85" s="6" t="s">
        <v>5</v>
      </c>
    </row>
    <row r="86" spans="1:15" ht="12.75" customHeight="1" hidden="1">
      <c r="A86" s="28"/>
      <c r="B86" s="127" t="s">
        <v>157</v>
      </c>
      <c r="C86" s="128"/>
      <c r="D86" s="128"/>
      <c r="E86" s="8" t="s">
        <v>14</v>
      </c>
      <c r="F86" s="109" t="s">
        <v>5</v>
      </c>
      <c r="G86" s="15" t="s">
        <v>5</v>
      </c>
      <c r="H86" s="15" t="s">
        <v>5</v>
      </c>
      <c r="I86" s="15" t="s">
        <v>5</v>
      </c>
      <c r="J86" s="15" t="s">
        <v>5</v>
      </c>
      <c r="K86" s="15" t="s">
        <v>5</v>
      </c>
      <c r="L86" s="15" t="s">
        <v>5</v>
      </c>
      <c r="M86" s="15" t="s">
        <v>5</v>
      </c>
      <c r="N86" s="15" t="s">
        <v>5</v>
      </c>
      <c r="O86" s="6" t="s">
        <v>5</v>
      </c>
    </row>
    <row r="87" spans="1:15" ht="12.75" customHeight="1" hidden="1">
      <c r="A87" s="28"/>
      <c r="B87" s="127" t="s">
        <v>158</v>
      </c>
      <c r="C87" s="128"/>
      <c r="D87" s="128"/>
      <c r="E87" s="11" t="s">
        <v>15</v>
      </c>
      <c r="F87" s="108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6" t="s">
        <v>5</v>
      </c>
    </row>
    <row r="88" spans="1:15" ht="12.75" customHeight="1" hidden="1">
      <c r="A88" s="28"/>
      <c r="B88" s="127" t="s">
        <v>159</v>
      </c>
      <c r="C88" s="128"/>
      <c r="D88" s="128"/>
      <c r="E88" s="11" t="s">
        <v>16</v>
      </c>
      <c r="F88" s="108"/>
      <c r="G88" s="7"/>
      <c r="H88" s="7"/>
      <c r="I88" s="7"/>
      <c r="J88" s="7"/>
      <c r="K88" s="7"/>
      <c r="L88" s="7"/>
      <c r="M88" s="7"/>
      <c r="N88" s="7"/>
      <c r="O88" s="6" t="s">
        <v>5</v>
      </c>
    </row>
    <row r="89" spans="1:15" ht="15" customHeight="1" hidden="1">
      <c r="A89" s="28"/>
      <c r="B89" s="127" t="s">
        <v>160</v>
      </c>
      <c r="C89" s="128"/>
      <c r="D89" s="128"/>
      <c r="E89" s="11" t="s">
        <v>19</v>
      </c>
      <c r="F89" s="108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6" t="s">
        <v>5</v>
      </c>
    </row>
    <row r="90" spans="1:15" ht="13.5" customHeight="1" hidden="1">
      <c r="A90" s="34"/>
      <c r="B90" s="129" t="s">
        <v>34</v>
      </c>
      <c r="C90" s="130"/>
      <c r="D90" s="130"/>
      <c r="E90" s="11" t="s">
        <v>20</v>
      </c>
      <c r="F90" s="108"/>
      <c r="G90" s="7"/>
      <c r="H90" s="7"/>
      <c r="I90" s="7"/>
      <c r="J90" s="7"/>
      <c r="K90" s="15"/>
      <c r="L90" s="7"/>
      <c r="M90" s="7"/>
      <c r="N90" s="7"/>
      <c r="O90" s="6" t="s">
        <v>5</v>
      </c>
    </row>
    <row r="91" spans="1:15" s="20" customFormat="1" ht="16.5" customHeight="1" hidden="1">
      <c r="A91" s="110" t="s">
        <v>48</v>
      </c>
      <c r="B91" s="247" t="s">
        <v>177</v>
      </c>
      <c r="C91" s="248"/>
      <c r="D91" s="248"/>
      <c r="E91" s="4" t="s">
        <v>21</v>
      </c>
      <c r="F91" s="111">
        <f aca="true" t="shared" si="32" ref="F91:N91">SUM(F92:F93)</f>
        <v>0</v>
      </c>
      <c r="G91" s="21">
        <f t="shared" si="32"/>
        <v>0</v>
      </c>
      <c r="H91" s="21">
        <f t="shared" si="32"/>
        <v>0</v>
      </c>
      <c r="I91" s="21">
        <f t="shared" si="32"/>
        <v>0</v>
      </c>
      <c r="J91" s="21">
        <f t="shared" si="32"/>
        <v>0</v>
      </c>
      <c r="K91" s="21">
        <f t="shared" si="32"/>
        <v>0</v>
      </c>
      <c r="L91" s="21">
        <f t="shared" si="32"/>
        <v>0</v>
      </c>
      <c r="M91" s="21">
        <f t="shared" si="32"/>
        <v>0</v>
      </c>
      <c r="N91" s="21">
        <f t="shared" si="32"/>
        <v>0</v>
      </c>
      <c r="O91" s="21">
        <f>F91</f>
        <v>0</v>
      </c>
    </row>
    <row r="92" spans="1:15" ht="17.25" customHeight="1" hidden="1">
      <c r="A92" s="28"/>
      <c r="B92" s="76" t="s">
        <v>102</v>
      </c>
      <c r="C92" s="14" t="s">
        <v>22</v>
      </c>
      <c r="D92" s="14" t="s">
        <v>139</v>
      </c>
      <c r="E92" s="5" t="s">
        <v>23</v>
      </c>
      <c r="F92" s="108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6" t="s">
        <v>5</v>
      </c>
    </row>
    <row r="93" spans="1:15" ht="12.75" customHeight="1" hidden="1">
      <c r="A93" s="28"/>
      <c r="B93" s="125" t="s">
        <v>156</v>
      </c>
      <c r="C93" s="126"/>
      <c r="D93" s="126"/>
      <c r="E93" s="5" t="s">
        <v>25</v>
      </c>
      <c r="F93" s="108">
        <f>SUM(F95:F97)</f>
        <v>0</v>
      </c>
      <c r="G93" s="7">
        <v>0</v>
      </c>
      <c r="H93" s="7">
        <f>H97</f>
        <v>0</v>
      </c>
      <c r="I93" s="7">
        <f aca="true" t="shared" si="33" ref="I93:N93">I95+I97</f>
        <v>0</v>
      </c>
      <c r="J93" s="7">
        <f t="shared" si="33"/>
        <v>0</v>
      </c>
      <c r="K93" s="7">
        <f t="shared" si="33"/>
        <v>0</v>
      </c>
      <c r="L93" s="7">
        <f t="shared" si="33"/>
        <v>0</v>
      </c>
      <c r="M93" s="7">
        <f t="shared" si="33"/>
        <v>0</v>
      </c>
      <c r="N93" s="7">
        <f t="shared" si="33"/>
        <v>0</v>
      </c>
      <c r="O93" s="6" t="s">
        <v>5</v>
      </c>
    </row>
    <row r="94" spans="1:15" ht="12.75" customHeight="1" hidden="1">
      <c r="A94" s="28"/>
      <c r="B94" s="127" t="s">
        <v>157</v>
      </c>
      <c r="C94" s="128"/>
      <c r="D94" s="128"/>
      <c r="E94" s="8" t="s">
        <v>14</v>
      </c>
      <c r="F94" s="109" t="s">
        <v>5</v>
      </c>
      <c r="G94" s="15" t="s">
        <v>5</v>
      </c>
      <c r="H94" s="15" t="s">
        <v>5</v>
      </c>
      <c r="I94" s="15" t="s">
        <v>5</v>
      </c>
      <c r="J94" s="15" t="s">
        <v>5</v>
      </c>
      <c r="K94" s="15" t="s">
        <v>5</v>
      </c>
      <c r="L94" s="15" t="s">
        <v>5</v>
      </c>
      <c r="M94" s="15" t="s">
        <v>5</v>
      </c>
      <c r="N94" s="15" t="s">
        <v>5</v>
      </c>
      <c r="O94" s="6" t="s">
        <v>5</v>
      </c>
    </row>
    <row r="95" spans="1:15" ht="12.75" customHeight="1" hidden="1">
      <c r="A95" s="28"/>
      <c r="B95" s="127" t="s">
        <v>158</v>
      </c>
      <c r="C95" s="128"/>
      <c r="D95" s="128"/>
      <c r="E95" s="11" t="s">
        <v>15</v>
      </c>
      <c r="F95" s="108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6" t="s">
        <v>5</v>
      </c>
    </row>
    <row r="96" spans="1:15" ht="12.75" customHeight="1" hidden="1">
      <c r="A96" s="28"/>
      <c r="B96" s="127" t="s">
        <v>159</v>
      </c>
      <c r="C96" s="128"/>
      <c r="D96" s="128"/>
      <c r="E96" s="11" t="s">
        <v>16</v>
      </c>
      <c r="F96" s="108"/>
      <c r="G96" s="7"/>
      <c r="H96" s="7"/>
      <c r="I96" s="7"/>
      <c r="J96" s="7"/>
      <c r="K96" s="7"/>
      <c r="L96" s="7"/>
      <c r="M96" s="7"/>
      <c r="N96" s="7"/>
      <c r="O96" s="6" t="s">
        <v>5</v>
      </c>
    </row>
    <row r="97" spans="1:15" ht="15" customHeight="1" hidden="1">
      <c r="A97" s="28"/>
      <c r="B97" s="127" t="s">
        <v>160</v>
      </c>
      <c r="C97" s="128"/>
      <c r="D97" s="128"/>
      <c r="E97" s="11" t="s">
        <v>19</v>
      </c>
      <c r="F97" s="108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6" t="s">
        <v>5</v>
      </c>
    </row>
    <row r="98" spans="1:15" ht="13.5" customHeight="1" hidden="1">
      <c r="A98" s="34"/>
      <c r="B98" s="129" t="s">
        <v>34</v>
      </c>
      <c r="C98" s="130"/>
      <c r="D98" s="130"/>
      <c r="E98" s="11" t="s">
        <v>20</v>
      </c>
      <c r="F98" s="108"/>
      <c r="G98" s="7"/>
      <c r="H98" s="7"/>
      <c r="I98" s="7"/>
      <c r="J98" s="7"/>
      <c r="K98" s="15"/>
      <c r="L98" s="7"/>
      <c r="M98" s="7"/>
      <c r="N98" s="7"/>
      <c r="O98" s="6" t="s">
        <v>5</v>
      </c>
    </row>
    <row r="99" spans="1:15" s="20" customFormat="1" ht="21" customHeight="1">
      <c r="A99" s="110">
        <v>2</v>
      </c>
      <c r="B99" s="249" t="s">
        <v>184</v>
      </c>
      <c r="C99" s="250"/>
      <c r="D99" s="250"/>
      <c r="E99" s="4" t="s">
        <v>21</v>
      </c>
      <c r="F99" s="21">
        <f aca="true" t="shared" si="34" ref="F99:N99">SUM(F100:F101)</f>
        <v>33200</v>
      </c>
      <c r="G99" s="21">
        <f t="shared" si="34"/>
        <v>0</v>
      </c>
      <c r="H99" s="21">
        <f t="shared" si="34"/>
        <v>0</v>
      </c>
      <c r="I99" s="21">
        <f t="shared" si="34"/>
        <v>33200</v>
      </c>
      <c r="J99" s="21">
        <f t="shared" si="34"/>
        <v>0</v>
      </c>
      <c r="K99" s="21">
        <f t="shared" si="34"/>
        <v>0</v>
      </c>
      <c r="L99" s="21">
        <f t="shared" si="34"/>
        <v>0</v>
      </c>
      <c r="M99" s="21">
        <f t="shared" si="34"/>
        <v>0</v>
      </c>
      <c r="N99" s="21">
        <f t="shared" si="34"/>
        <v>0</v>
      </c>
      <c r="O99" s="21">
        <f>F99</f>
        <v>33200</v>
      </c>
    </row>
    <row r="100" spans="1:15" ht="19.5" customHeight="1">
      <c r="A100" s="28"/>
      <c r="B100" s="76" t="s">
        <v>185</v>
      </c>
      <c r="C100" s="14" t="s">
        <v>22</v>
      </c>
      <c r="D100" s="14" t="s">
        <v>126</v>
      </c>
      <c r="E100" s="5" t="s">
        <v>23</v>
      </c>
      <c r="F100" s="7">
        <f>F104+F105+F103</f>
        <v>33200</v>
      </c>
      <c r="G100" s="7">
        <f>G104+G105+G103</f>
        <v>0</v>
      </c>
      <c r="H100" s="7">
        <f>H104+H105+H103</f>
        <v>0</v>
      </c>
      <c r="I100" s="7">
        <f>I104+I105+I103</f>
        <v>33200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6" t="s">
        <v>5</v>
      </c>
    </row>
    <row r="101" spans="1:15" ht="12.75" customHeight="1">
      <c r="A101" s="28"/>
      <c r="B101" s="125" t="s">
        <v>156</v>
      </c>
      <c r="C101" s="126"/>
      <c r="D101" s="126"/>
      <c r="E101" s="5" t="s">
        <v>25</v>
      </c>
      <c r="F101" s="7">
        <v>0</v>
      </c>
      <c r="G101" s="7">
        <v>0</v>
      </c>
      <c r="H101" s="7">
        <v>0</v>
      </c>
      <c r="I101" s="7">
        <v>0</v>
      </c>
      <c r="J101" s="7">
        <f>J103+J105</f>
        <v>0</v>
      </c>
      <c r="K101" s="7">
        <f>K103+K105</f>
        <v>0</v>
      </c>
      <c r="L101" s="7">
        <f>L103+L105</f>
        <v>0</v>
      </c>
      <c r="M101" s="7">
        <f>M103+M105</f>
        <v>0</v>
      </c>
      <c r="N101" s="7">
        <f>N103+N105</f>
        <v>0</v>
      </c>
      <c r="O101" s="6" t="s">
        <v>5</v>
      </c>
    </row>
    <row r="102" spans="1:15" ht="12.75" customHeight="1">
      <c r="A102" s="28"/>
      <c r="B102" s="127" t="s">
        <v>157</v>
      </c>
      <c r="C102" s="128"/>
      <c r="D102" s="128"/>
      <c r="E102" s="8" t="s">
        <v>14</v>
      </c>
      <c r="F102" s="15" t="s">
        <v>5</v>
      </c>
      <c r="G102" s="15" t="s">
        <v>5</v>
      </c>
      <c r="H102" s="15" t="s">
        <v>5</v>
      </c>
      <c r="I102" s="15" t="s">
        <v>5</v>
      </c>
      <c r="J102" s="15" t="s">
        <v>5</v>
      </c>
      <c r="K102" s="15" t="s">
        <v>5</v>
      </c>
      <c r="L102" s="15" t="s">
        <v>5</v>
      </c>
      <c r="M102" s="15" t="s">
        <v>5</v>
      </c>
      <c r="N102" s="15" t="s">
        <v>5</v>
      </c>
      <c r="O102" s="6" t="s">
        <v>5</v>
      </c>
    </row>
    <row r="103" spans="1:15" ht="12.75" customHeight="1">
      <c r="A103" s="28"/>
      <c r="B103" s="127" t="s">
        <v>158</v>
      </c>
      <c r="C103" s="128"/>
      <c r="D103" s="128"/>
      <c r="E103" s="11" t="s">
        <v>15</v>
      </c>
      <c r="F103" s="7">
        <v>28200</v>
      </c>
      <c r="G103" s="7">
        <v>0</v>
      </c>
      <c r="H103" s="7">
        <v>0</v>
      </c>
      <c r="I103" s="7">
        <v>28200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6" t="s">
        <v>5</v>
      </c>
    </row>
    <row r="104" spans="1:15" ht="12.75" customHeight="1">
      <c r="A104" s="28"/>
      <c r="B104" s="127" t="s">
        <v>159</v>
      </c>
      <c r="C104" s="128"/>
      <c r="D104" s="128"/>
      <c r="E104" s="11" t="s">
        <v>16</v>
      </c>
      <c r="F104" s="7">
        <v>0</v>
      </c>
      <c r="G104" s="7"/>
      <c r="H104" s="7"/>
      <c r="I104" s="7">
        <v>0</v>
      </c>
      <c r="J104" s="7"/>
      <c r="K104" s="7"/>
      <c r="L104" s="7"/>
      <c r="M104" s="7"/>
      <c r="N104" s="7"/>
      <c r="O104" s="6" t="s">
        <v>5</v>
      </c>
    </row>
    <row r="105" spans="1:15" ht="15" customHeight="1">
      <c r="A105" s="28"/>
      <c r="B105" s="127" t="s">
        <v>160</v>
      </c>
      <c r="C105" s="128"/>
      <c r="D105" s="128"/>
      <c r="E105" s="11" t="s">
        <v>19</v>
      </c>
      <c r="F105" s="7">
        <f>I105</f>
        <v>5000</v>
      </c>
      <c r="G105" s="7">
        <v>0</v>
      </c>
      <c r="H105" s="7">
        <v>0</v>
      </c>
      <c r="I105" s="7">
        <v>5000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6" t="s">
        <v>5</v>
      </c>
    </row>
    <row r="106" spans="1:15" ht="13.5" customHeight="1">
      <c r="A106" s="34"/>
      <c r="B106" s="129" t="s">
        <v>194</v>
      </c>
      <c r="C106" s="130"/>
      <c r="D106" s="130"/>
      <c r="E106" s="11" t="s">
        <v>20</v>
      </c>
      <c r="F106" s="108"/>
      <c r="G106" s="7"/>
      <c r="H106" s="7"/>
      <c r="I106" s="7"/>
      <c r="J106" s="7"/>
      <c r="K106" s="15"/>
      <c r="L106" s="7"/>
      <c r="M106" s="7"/>
      <c r="N106" s="7"/>
      <c r="O106" s="6" t="s">
        <v>5</v>
      </c>
    </row>
    <row r="107" spans="1:15" s="20" customFormat="1" ht="14.25" customHeight="1" hidden="1">
      <c r="A107" s="31" t="s">
        <v>30</v>
      </c>
      <c r="B107" s="153" t="s">
        <v>101</v>
      </c>
      <c r="C107" s="154"/>
      <c r="D107" s="155"/>
      <c r="E107" s="4" t="s">
        <v>21</v>
      </c>
      <c r="F107" s="21">
        <f>SUM(F108:F109)</f>
        <v>0</v>
      </c>
      <c r="G107" s="21">
        <f aca="true" t="shared" si="35" ref="G107:N107">SUM(G108:G109)</f>
        <v>0</v>
      </c>
      <c r="H107" s="21">
        <f t="shared" si="35"/>
        <v>0</v>
      </c>
      <c r="I107" s="21">
        <f t="shared" si="35"/>
        <v>0</v>
      </c>
      <c r="J107" s="21">
        <f t="shared" si="35"/>
        <v>0</v>
      </c>
      <c r="K107" s="21">
        <f t="shared" si="35"/>
        <v>0</v>
      </c>
      <c r="L107" s="21">
        <f t="shared" si="35"/>
        <v>0</v>
      </c>
      <c r="M107" s="21">
        <f t="shared" si="35"/>
        <v>0</v>
      </c>
      <c r="N107" s="21">
        <f t="shared" si="35"/>
        <v>0</v>
      </c>
      <c r="O107" s="21">
        <v>0</v>
      </c>
    </row>
    <row r="108" spans="1:15" s="40" customFormat="1" ht="20.25" customHeight="1" hidden="1">
      <c r="A108" s="39"/>
      <c r="B108" s="156" t="s">
        <v>102</v>
      </c>
      <c r="C108" s="158" t="s">
        <v>22</v>
      </c>
      <c r="D108" s="160" t="s">
        <v>103</v>
      </c>
      <c r="E108" s="77" t="s">
        <v>23</v>
      </c>
      <c r="F108" s="23">
        <v>0</v>
      </c>
      <c r="G108" s="23">
        <v>0</v>
      </c>
      <c r="H108" s="23">
        <v>0</v>
      </c>
      <c r="I108" s="23">
        <f aca="true" t="shared" si="36" ref="I108:N108">SUM(I111:I114)</f>
        <v>0</v>
      </c>
      <c r="J108" s="23">
        <f t="shared" si="36"/>
        <v>0</v>
      </c>
      <c r="K108" s="23">
        <f t="shared" si="36"/>
        <v>0</v>
      </c>
      <c r="L108" s="23">
        <f t="shared" si="36"/>
        <v>0</v>
      </c>
      <c r="M108" s="23">
        <f t="shared" si="36"/>
        <v>0</v>
      </c>
      <c r="N108" s="23">
        <f t="shared" si="36"/>
        <v>0</v>
      </c>
      <c r="O108" s="18" t="s">
        <v>5</v>
      </c>
    </row>
    <row r="109" spans="1:15" s="10" customFormat="1" ht="19.5" customHeight="1" hidden="1">
      <c r="A109" s="29"/>
      <c r="B109" s="157"/>
      <c r="C109" s="159"/>
      <c r="D109" s="161"/>
      <c r="E109" s="78" t="s">
        <v>25</v>
      </c>
      <c r="F109" s="7">
        <f>F111+F113</f>
        <v>0</v>
      </c>
      <c r="G109" s="7">
        <f>G111+G113</f>
        <v>0</v>
      </c>
      <c r="H109" s="7">
        <f>H111+H113</f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6" t="s">
        <v>5</v>
      </c>
    </row>
    <row r="110" spans="1:15" s="10" customFormat="1" ht="21" customHeight="1" hidden="1">
      <c r="A110" s="29"/>
      <c r="B110" s="162" t="s">
        <v>108</v>
      </c>
      <c r="C110" s="163"/>
      <c r="D110" s="164"/>
      <c r="E110" s="8" t="s">
        <v>14</v>
      </c>
      <c r="F110" s="15" t="s">
        <v>5</v>
      </c>
      <c r="G110" s="15" t="s">
        <v>5</v>
      </c>
      <c r="H110" s="15" t="s">
        <v>5</v>
      </c>
      <c r="I110" s="15" t="s">
        <v>5</v>
      </c>
      <c r="J110" s="15" t="s">
        <v>5</v>
      </c>
      <c r="K110" s="15" t="s">
        <v>5</v>
      </c>
      <c r="L110" s="15" t="s">
        <v>5</v>
      </c>
      <c r="M110" s="15" t="s">
        <v>5</v>
      </c>
      <c r="N110" s="15" t="s">
        <v>5</v>
      </c>
      <c r="O110" s="6" t="s">
        <v>5</v>
      </c>
    </row>
    <row r="111" spans="1:15" s="10" customFormat="1" ht="17.25" customHeight="1" hidden="1">
      <c r="A111" s="29"/>
      <c r="B111" s="165" t="s">
        <v>135</v>
      </c>
      <c r="C111" s="166"/>
      <c r="D111" s="167"/>
      <c r="E111" s="11" t="s">
        <v>15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6" t="s">
        <v>5</v>
      </c>
    </row>
    <row r="112" spans="1:15" s="10" customFormat="1" ht="12" customHeight="1" hidden="1">
      <c r="A112" s="29"/>
      <c r="B112" s="168"/>
      <c r="C112" s="169"/>
      <c r="D112" s="170"/>
      <c r="E112" s="11" t="s">
        <v>16</v>
      </c>
      <c r="F112" s="7"/>
      <c r="G112" s="7"/>
      <c r="H112" s="7"/>
      <c r="I112" s="7"/>
      <c r="J112" s="7"/>
      <c r="K112" s="7"/>
      <c r="L112" s="7"/>
      <c r="M112" s="7"/>
      <c r="N112" s="7"/>
      <c r="O112" s="6" t="s">
        <v>5</v>
      </c>
    </row>
    <row r="113" spans="1:15" s="10" customFormat="1" ht="12" customHeight="1" hidden="1">
      <c r="A113" s="29"/>
      <c r="B113" s="171"/>
      <c r="C113" s="172"/>
      <c r="D113" s="173"/>
      <c r="E113" s="11" t="s">
        <v>19</v>
      </c>
      <c r="F113" s="7">
        <v>0</v>
      </c>
      <c r="G113" s="7">
        <v>0</v>
      </c>
      <c r="H113" s="7">
        <v>0</v>
      </c>
      <c r="I113" s="7"/>
      <c r="J113" s="7"/>
      <c r="K113" s="7"/>
      <c r="L113" s="7"/>
      <c r="M113" s="7"/>
      <c r="N113" s="7"/>
      <c r="O113" s="6"/>
    </row>
    <row r="114" spans="1:15" s="75" customFormat="1" ht="14.25" customHeight="1" hidden="1">
      <c r="A114" s="74"/>
      <c r="B114" s="174" t="s">
        <v>104</v>
      </c>
      <c r="C114" s="175"/>
      <c r="D114" s="176"/>
      <c r="E114" s="55" t="s">
        <v>20</v>
      </c>
      <c r="F114" s="56"/>
      <c r="G114" s="56"/>
      <c r="H114" s="106"/>
      <c r="I114" s="56"/>
      <c r="J114" s="56"/>
      <c r="K114" s="56"/>
      <c r="L114" s="56"/>
      <c r="M114" s="56"/>
      <c r="N114" s="56"/>
      <c r="O114" s="58" t="s">
        <v>5</v>
      </c>
    </row>
    <row r="115" spans="1:15" s="20" customFormat="1" ht="15" customHeight="1" hidden="1">
      <c r="A115" s="31" t="s">
        <v>31</v>
      </c>
      <c r="B115" s="134" t="s">
        <v>100</v>
      </c>
      <c r="C115" s="134"/>
      <c r="D115" s="135"/>
      <c r="E115" s="4" t="s">
        <v>21</v>
      </c>
      <c r="F115" s="21">
        <f aca="true" t="shared" si="37" ref="F115:N115">SUM(F116:F117)</f>
        <v>0</v>
      </c>
      <c r="G115" s="21">
        <f t="shared" si="37"/>
        <v>0</v>
      </c>
      <c r="H115" s="21">
        <f t="shared" si="37"/>
        <v>0</v>
      </c>
      <c r="I115" s="21">
        <f t="shared" si="37"/>
        <v>0</v>
      </c>
      <c r="J115" s="21">
        <f t="shared" si="37"/>
        <v>0</v>
      </c>
      <c r="K115" s="21">
        <f t="shared" si="37"/>
        <v>0</v>
      </c>
      <c r="L115" s="21">
        <f t="shared" si="37"/>
        <v>0</v>
      </c>
      <c r="M115" s="21">
        <f t="shared" si="37"/>
        <v>0</v>
      </c>
      <c r="N115" s="21">
        <f t="shared" si="37"/>
        <v>0</v>
      </c>
      <c r="O115" s="69">
        <f>G115+H115</f>
        <v>0</v>
      </c>
    </row>
    <row r="116" spans="1:15" s="40" customFormat="1" ht="16.5" customHeight="1" hidden="1">
      <c r="A116" s="39"/>
      <c r="B116" s="158" t="s">
        <v>58</v>
      </c>
      <c r="C116" s="158" t="s">
        <v>96</v>
      </c>
      <c r="D116" s="179" t="s">
        <v>78</v>
      </c>
      <c r="E116" s="22" t="s">
        <v>23</v>
      </c>
      <c r="F116" s="23">
        <f aca="true" t="shared" si="38" ref="F116:N116">SUM(F119:F122)</f>
        <v>0</v>
      </c>
      <c r="G116" s="23">
        <f t="shared" si="38"/>
        <v>0</v>
      </c>
      <c r="H116" s="23">
        <f t="shared" si="38"/>
        <v>0</v>
      </c>
      <c r="I116" s="23">
        <f t="shared" si="38"/>
        <v>0</v>
      </c>
      <c r="J116" s="23">
        <f t="shared" si="38"/>
        <v>0</v>
      </c>
      <c r="K116" s="23">
        <f t="shared" si="38"/>
        <v>0</v>
      </c>
      <c r="L116" s="23">
        <f t="shared" si="38"/>
        <v>0</v>
      </c>
      <c r="M116" s="23">
        <f t="shared" si="38"/>
        <v>0</v>
      </c>
      <c r="N116" s="23">
        <f t="shared" si="38"/>
        <v>0</v>
      </c>
      <c r="O116" s="62" t="s">
        <v>5</v>
      </c>
    </row>
    <row r="117" spans="1:15" s="10" customFormat="1" ht="12.75" customHeight="1" hidden="1">
      <c r="A117" s="29"/>
      <c r="B117" s="177"/>
      <c r="C117" s="177"/>
      <c r="D117" s="180"/>
      <c r="E117" s="5" t="s">
        <v>25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61" t="s">
        <v>5</v>
      </c>
    </row>
    <row r="118" spans="1:15" s="10" customFormat="1" ht="12.75" customHeight="1" hidden="1">
      <c r="A118" s="29"/>
      <c r="B118" s="178"/>
      <c r="C118" s="178"/>
      <c r="D118" s="181"/>
      <c r="E118" s="8" t="s">
        <v>14</v>
      </c>
      <c r="F118" s="15" t="s">
        <v>5</v>
      </c>
      <c r="G118" s="15" t="s">
        <v>5</v>
      </c>
      <c r="H118" s="15" t="s">
        <v>5</v>
      </c>
      <c r="I118" s="15" t="s">
        <v>5</v>
      </c>
      <c r="J118" s="15" t="s">
        <v>5</v>
      </c>
      <c r="K118" s="15" t="s">
        <v>5</v>
      </c>
      <c r="L118" s="15" t="s">
        <v>5</v>
      </c>
      <c r="M118" s="15" t="s">
        <v>5</v>
      </c>
      <c r="N118" s="15" t="s">
        <v>5</v>
      </c>
      <c r="O118" s="61" t="s">
        <v>5</v>
      </c>
    </row>
    <row r="119" spans="1:15" s="10" customFormat="1" ht="12.75" customHeight="1" hidden="1">
      <c r="A119" s="29"/>
      <c r="B119" s="72" t="s">
        <v>99</v>
      </c>
      <c r="C119" s="71"/>
      <c r="D119" s="65"/>
      <c r="E119" s="11" t="s">
        <v>15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61" t="s">
        <v>5</v>
      </c>
    </row>
    <row r="120" spans="1:15" s="10" customFormat="1" ht="12.75" customHeight="1" hidden="1">
      <c r="A120" s="29"/>
      <c r="B120" s="182" t="s">
        <v>97</v>
      </c>
      <c r="C120" s="183"/>
      <c r="D120" s="184"/>
      <c r="E120" s="11" t="s">
        <v>16</v>
      </c>
      <c r="F120" s="7"/>
      <c r="G120" s="7"/>
      <c r="H120" s="7"/>
      <c r="I120" s="7"/>
      <c r="J120" s="7"/>
      <c r="K120" s="7"/>
      <c r="L120" s="7"/>
      <c r="M120" s="7"/>
      <c r="N120" s="7"/>
      <c r="O120" s="61" t="s">
        <v>5</v>
      </c>
    </row>
    <row r="121" spans="1:15" s="10" customFormat="1" ht="14.25" customHeight="1" hidden="1">
      <c r="A121" s="29"/>
      <c r="B121" s="185"/>
      <c r="C121" s="186"/>
      <c r="D121" s="187"/>
      <c r="E121" s="11" t="s">
        <v>19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61" t="s">
        <v>5</v>
      </c>
    </row>
    <row r="122" spans="1:15" s="40" customFormat="1" ht="16.5" customHeight="1" hidden="1">
      <c r="A122" s="66"/>
      <c r="B122" s="188" t="s">
        <v>98</v>
      </c>
      <c r="C122" s="189"/>
      <c r="D122" s="189"/>
      <c r="E122" s="70" t="s">
        <v>20</v>
      </c>
      <c r="F122" s="23"/>
      <c r="G122" s="23"/>
      <c r="H122" s="67"/>
      <c r="I122" s="67"/>
      <c r="J122" s="67"/>
      <c r="K122" s="67"/>
      <c r="L122" s="68"/>
      <c r="M122" s="67"/>
      <c r="N122" s="67"/>
      <c r="O122" s="62" t="s">
        <v>5</v>
      </c>
    </row>
    <row r="123" spans="1:15" s="20" customFormat="1" ht="52.5" customHeight="1" hidden="1">
      <c r="A123" s="31" t="s">
        <v>106</v>
      </c>
      <c r="B123" s="134" t="s">
        <v>114</v>
      </c>
      <c r="C123" s="134"/>
      <c r="D123" s="135"/>
      <c r="E123" s="4" t="s">
        <v>21</v>
      </c>
      <c r="F123" s="21">
        <f>SUM(F124:F125)</f>
        <v>0</v>
      </c>
      <c r="G123" s="21">
        <f>SUM(G124:G125)</f>
        <v>0</v>
      </c>
      <c r="H123" s="21">
        <f aca="true" t="shared" si="39" ref="H123:N123">SUM(H124:H125)</f>
        <v>0</v>
      </c>
      <c r="I123" s="21">
        <f t="shared" si="39"/>
        <v>0</v>
      </c>
      <c r="J123" s="21">
        <f t="shared" si="39"/>
        <v>0</v>
      </c>
      <c r="K123" s="21">
        <f t="shared" si="39"/>
        <v>0</v>
      </c>
      <c r="L123" s="21">
        <f t="shared" si="39"/>
        <v>0</v>
      </c>
      <c r="M123" s="21">
        <f t="shared" si="39"/>
        <v>0</v>
      </c>
      <c r="N123" s="21">
        <f t="shared" si="39"/>
        <v>0</v>
      </c>
      <c r="O123" s="21">
        <f>G123</f>
        <v>0</v>
      </c>
    </row>
    <row r="124" spans="1:15" s="40" customFormat="1" ht="24.75" customHeight="1" hidden="1">
      <c r="A124" s="39"/>
      <c r="B124" s="60" t="s">
        <v>43</v>
      </c>
      <c r="C124" s="41" t="s">
        <v>22</v>
      </c>
      <c r="D124" s="37" t="s">
        <v>145</v>
      </c>
      <c r="E124" s="22" t="s">
        <v>23</v>
      </c>
      <c r="F124" s="23">
        <v>0</v>
      </c>
      <c r="G124" s="7">
        <v>0</v>
      </c>
      <c r="H124" s="23">
        <v>0</v>
      </c>
      <c r="I124" s="23">
        <f aca="true" t="shared" si="40" ref="I124:N124">SUM(I127:I130)</f>
        <v>0</v>
      </c>
      <c r="J124" s="23">
        <f t="shared" si="40"/>
        <v>0</v>
      </c>
      <c r="K124" s="23">
        <f t="shared" si="40"/>
        <v>0</v>
      </c>
      <c r="L124" s="23">
        <f t="shared" si="40"/>
        <v>0</v>
      </c>
      <c r="M124" s="23">
        <f t="shared" si="40"/>
        <v>0</v>
      </c>
      <c r="N124" s="23">
        <f t="shared" si="40"/>
        <v>0</v>
      </c>
      <c r="O124" s="18" t="s">
        <v>5</v>
      </c>
    </row>
    <row r="125" spans="1:15" s="10" customFormat="1" ht="16.5" customHeight="1" hidden="1">
      <c r="A125" s="29"/>
      <c r="B125" s="125" t="s">
        <v>24</v>
      </c>
      <c r="C125" s="126"/>
      <c r="D125" s="126"/>
      <c r="E125" s="5" t="s">
        <v>25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6" t="s">
        <v>5</v>
      </c>
    </row>
    <row r="126" spans="1:15" s="10" customFormat="1" ht="21" customHeight="1" hidden="1">
      <c r="A126" s="29"/>
      <c r="B126" s="127" t="s">
        <v>26</v>
      </c>
      <c r="C126" s="128"/>
      <c r="D126" s="128"/>
      <c r="E126" s="8" t="s">
        <v>14</v>
      </c>
      <c r="F126" s="15" t="s">
        <v>5</v>
      </c>
      <c r="G126" s="15" t="s">
        <v>5</v>
      </c>
      <c r="H126" s="15" t="s">
        <v>5</v>
      </c>
      <c r="I126" s="15" t="s">
        <v>5</v>
      </c>
      <c r="J126" s="15" t="s">
        <v>5</v>
      </c>
      <c r="K126" s="15" t="s">
        <v>5</v>
      </c>
      <c r="L126" s="15" t="s">
        <v>5</v>
      </c>
      <c r="M126" s="15" t="s">
        <v>5</v>
      </c>
      <c r="N126" s="15" t="s">
        <v>5</v>
      </c>
      <c r="O126" s="6" t="s">
        <v>5</v>
      </c>
    </row>
    <row r="127" spans="1:15" s="10" customFormat="1" ht="17.25" customHeight="1" hidden="1">
      <c r="A127" s="29"/>
      <c r="B127" s="127" t="s">
        <v>115</v>
      </c>
      <c r="C127" s="128"/>
      <c r="D127" s="128"/>
      <c r="E127" s="11" t="s">
        <v>15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6" t="s">
        <v>5</v>
      </c>
    </row>
    <row r="128" spans="1:15" s="10" customFormat="1" ht="15.75" customHeight="1" hidden="1">
      <c r="A128" s="29"/>
      <c r="B128" s="190" t="s">
        <v>116</v>
      </c>
      <c r="C128" s="191"/>
      <c r="D128" s="192"/>
      <c r="E128" s="11" t="s">
        <v>16</v>
      </c>
      <c r="F128" s="7">
        <v>0</v>
      </c>
      <c r="G128" s="7">
        <v>0</v>
      </c>
      <c r="H128" s="7">
        <v>0</v>
      </c>
      <c r="I128" s="7"/>
      <c r="J128" s="7"/>
      <c r="K128" s="7"/>
      <c r="L128" s="7"/>
      <c r="M128" s="7"/>
      <c r="N128" s="7"/>
      <c r="O128" s="6" t="s">
        <v>5</v>
      </c>
    </row>
    <row r="129" spans="1:15" s="10" customFormat="1" ht="16.5" customHeight="1" hidden="1">
      <c r="A129" s="29"/>
      <c r="B129" s="185"/>
      <c r="C129" s="186"/>
      <c r="D129" s="187"/>
      <c r="E129" s="11" t="s">
        <v>19</v>
      </c>
      <c r="F129" s="7">
        <v>0</v>
      </c>
      <c r="G129" s="7">
        <v>0</v>
      </c>
      <c r="H129" s="7">
        <v>0</v>
      </c>
      <c r="I129" s="7"/>
      <c r="J129" s="7"/>
      <c r="K129" s="7"/>
      <c r="L129" s="7"/>
      <c r="M129" s="7"/>
      <c r="N129" s="7"/>
      <c r="O129" s="6"/>
    </row>
    <row r="130" spans="1:15" s="10" customFormat="1" ht="17.25" customHeight="1" hidden="1">
      <c r="A130" s="35"/>
      <c r="B130" s="129" t="s">
        <v>117</v>
      </c>
      <c r="C130" s="130"/>
      <c r="D130" s="130"/>
      <c r="E130" s="11" t="s">
        <v>20</v>
      </c>
      <c r="F130" s="7"/>
      <c r="G130" s="7"/>
      <c r="H130" s="7"/>
      <c r="I130" s="7"/>
      <c r="J130" s="7"/>
      <c r="K130" s="7"/>
      <c r="L130" s="7"/>
      <c r="M130" s="7"/>
      <c r="N130" s="7"/>
      <c r="O130" s="6" t="s">
        <v>5</v>
      </c>
    </row>
    <row r="131" spans="1:15" s="89" customFormat="1" ht="19.5" customHeight="1">
      <c r="A131" s="31">
        <v>3</v>
      </c>
      <c r="B131" s="193" t="s">
        <v>105</v>
      </c>
      <c r="C131" s="193"/>
      <c r="D131" s="194"/>
      <c r="E131" s="4" t="s">
        <v>21</v>
      </c>
      <c r="F131" s="13">
        <f>SUM(F132:F133)</f>
        <v>51000000</v>
      </c>
      <c r="G131" s="13">
        <f aca="true" t="shared" si="41" ref="G131:N131">SUM(G132:G133)</f>
        <v>0</v>
      </c>
      <c r="H131" s="13">
        <f t="shared" si="41"/>
        <v>50000</v>
      </c>
      <c r="I131" s="13">
        <f t="shared" si="41"/>
        <v>150000</v>
      </c>
      <c r="J131" s="13">
        <f t="shared" si="41"/>
        <v>8000000</v>
      </c>
      <c r="K131" s="13">
        <f t="shared" si="41"/>
        <v>8800000</v>
      </c>
      <c r="L131" s="13">
        <f t="shared" si="41"/>
        <v>12000000</v>
      </c>
      <c r="M131" s="13">
        <f t="shared" si="41"/>
        <v>12000000</v>
      </c>
      <c r="N131" s="13">
        <f t="shared" si="41"/>
        <v>10000000</v>
      </c>
      <c r="O131" s="88">
        <v>50950000</v>
      </c>
    </row>
    <row r="132" spans="1:15" s="10" customFormat="1" ht="14.25" customHeight="1">
      <c r="A132" s="39"/>
      <c r="B132" s="195"/>
      <c r="C132" s="195"/>
      <c r="D132" s="196"/>
      <c r="E132" s="22" t="s">
        <v>23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6" t="s">
        <v>5</v>
      </c>
    </row>
    <row r="133" spans="1:15" s="10" customFormat="1" ht="18" customHeight="1">
      <c r="A133" s="29"/>
      <c r="B133" s="197"/>
      <c r="C133" s="197"/>
      <c r="D133" s="198"/>
      <c r="E133" s="5" t="s">
        <v>25</v>
      </c>
      <c r="F133" s="7">
        <f>SUM(F135:F138)</f>
        <v>51000000</v>
      </c>
      <c r="G133" s="7">
        <f aca="true" t="shared" si="42" ref="G133:N133">SUM(G135:G138)</f>
        <v>0</v>
      </c>
      <c r="H133" s="7">
        <f t="shared" si="42"/>
        <v>50000</v>
      </c>
      <c r="I133" s="7">
        <f t="shared" si="42"/>
        <v>150000</v>
      </c>
      <c r="J133" s="7">
        <f t="shared" si="42"/>
        <v>8000000</v>
      </c>
      <c r="K133" s="7">
        <f t="shared" si="42"/>
        <v>8800000</v>
      </c>
      <c r="L133" s="7">
        <f t="shared" si="42"/>
        <v>12000000</v>
      </c>
      <c r="M133" s="7">
        <f t="shared" si="42"/>
        <v>12000000</v>
      </c>
      <c r="N133" s="7">
        <f t="shared" si="42"/>
        <v>10000000</v>
      </c>
      <c r="O133" s="6" t="s">
        <v>5</v>
      </c>
    </row>
    <row r="134" spans="1:15" s="10" customFormat="1" ht="17.25" customHeight="1">
      <c r="A134" s="29"/>
      <c r="B134" s="199" t="s">
        <v>39</v>
      </c>
      <c r="C134" s="202" t="s">
        <v>153</v>
      </c>
      <c r="D134" s="202" t="s">
        <v>154</v>
      </c>
      <c r="E134" s="8" t="s">
        <v>14</v>
      </c>
      <c r="F134" s="15" t="s">
        <v>5</v>
      </c>
      <c r="G134" s="15" t="s">
        <v>5</v>
      </c>
      <c r="H134" s="15" t="s">
        <v>5</v>
      </c>
      <c r="I134" s="15" t="s">
        <v>5</v>
      </c>
      <c r="J134" s="15" t="s">
        <v>5</v>
      </c>
      <c r="K134" s="15" t="s">
        <v>5</v>
      </c>
      <c r="L134" s="15" t="s">
        <v>5</v>
      </c>
      <c r="M134" s="15" t="s">
        <v>5</v>
      </c>
      <c r="N134" s="15" t="s">
        <v>5</v>
      </c>
      <c r="O134" s="15" t="s">
        <v>5</v>
      </c>
    </row>
    <row r="135" spans="1:15" s="10" customFormat="1" ht="17.25" customHeight="1">
      <c r="A135" s="29"/>
      <c r="B135" s="200"/>
      <c r="C135" s="203"/>
      <c r="D135" s="203"/>
      <c r="E135" s="11" t="s">
        <v>15</v>
      </c>
      <c r="F135" s="7">
        <f>SUM(G135:N135)</f>
        <v>23800000</v>
      </c>
      <c r="G135" s="7">
        <v>0</v>
      </c>
      <c r="H135" s="7">
        <v>0</v>
      </c>
      <c r="I135" s="7">
        <v>0</v>
      </c>
      <c r="J135" s="7">
        <v>4400000</v>
      </c>
      <c r="K135" s="7">
        <v>4400000</v>
      </c>
      <c r="L135" s="7">
        <v>6600000</v>
      </c>
      <c r="M135" s="7">
        <v>6600000</v>
      </c>
      <c r="N135" s="7">
        <v>1800000</v>
      </c>
      <c r="O135" s="15" t="s">
        <v>5</v>
      </c>
    </row>
    <row r="136" spans="1:15" s="10" customFormat="1" ht="17.25" customHeight="1">
      <c r="A136" s="29"/>
      <c r="B136" s="200"/>
      <c r="C136" s="203"/>
      <c r="D136" s="203"/>
      <c r="E136" s="11" t="s">
        <v>16</v>
      </c>
      <c r="F136" s="7"/>
      <c r="G136" s="7"/>
      <c r="H136" s="7"/>
      <c r="I136" s="7"/>
      <c r="J136" s="7"/>
      <c r="K136" s="7"/>
      <c r="L136" s="7"/>
      <c r="M136" s="7"/>
      <c r="N136" s="7"/>
      <c r="O136" s="15" t="s">
        <v>5</v>
      </c>
    </row>
    <row r="137" spans="1:15" s="10" customFormat="1" ht="12.75" customHeight="1">
      <c r="A137" s="29"/>
      <c r="B137" s="201"/>
      <c r="C137" s="204"/>
      <c r="D137" s="204"/>
      <c r="E137" s="11" t="s">
        <v>19</v>
      </c>
      <c r="F137" s="7">
        <f>G137+H137+I137+J137+K137+L137+M137+N137</f>
        <v>13700000</v>
      </c>
      <c r="G137" s="7">
        <v>0</v>
      </c>
      <c r="H137" s="7">
        <v>50000</v>
      </c>
      <c r="I137" s="7">
        <v>150000</v>
      </c>
      <c r="J137" s="7">
        <v>1440000</v>
      </c>
      <c r="K137" s="7">
        <f>1440000+800000</f>
        <v>2240000</v>
      </c>
      <c r="L137" s="7">
        <v>2160000</v>
      </c>
      <c r="M137" s="7">
        <v>2160000</v>
      </c>
      <c r="N137" s="7">
        <v>5500000</v>
      </c>
      <c r="O137" s="15" t="s">
        <v>5</v>
      </c>
    </row>
    <row r="138" spans="1:15" s="10" customFormat="1" ht="22.5" customHeight="1">
      <c r="A138" s="35"/>
      <c r="B138" s="205" t="s">
        <v>140</v>
      </c>
      <c r="C138" s="206"/>
      <c r="D138" s="206"/>
      <c r="E138" s="11" t="s">
        <v>122</v>
      </c>
      <c r="F138" s="7">
        <f>SUM(G138:N138)</f>
        <v>13500000</v>
      </c>
      <c r="G138" s="7">
        <v>0</v>
      </c>
      <c r="H138" s="7">
        <v>0</v>
      </c>
      <c r="I138" s="7">
        <v>0</v>
      </c>
      <c r="J138" s="7">
        <v>2160000</v>
      </c>
      <c r="K138" s="7">
        <v>2160000</v>
      </c>
      <c r="L138" s="7">
        <v>3240000</v>
      </c>
      <c r="M138" s="7">
        <v>3240000</v>
      </c>
      <c r="N138" s="7">
        <v>2700000</v>
      </c>
      <c r="O138" s="15" t="s">
        <v>5</v>
      </c>
    </row>
    <row r="139" spans="1:15" s="53" customFormat="1" ht="32.25" customHeight="1">
      <c r="A139" s="93" t="s">
        <v>2</v>
      </c>
      <c r="B139" s="207" t="s">
        <v>38</v>
      </c>
      <c r="C139" s="208"/>
      <c r="D139" s="208"/>
      <c r="E139" s="94" t="s">
        <v>5</v>
      </c>
      <c r="F139" s="92">
        <f>F150+F158+F166+F174+F182+F190+F198+F206+F214+F222+F228+F234+F252+F258+F264+F270+F142+F246+F240</f>
        <v>11763058.8</v>
      </c>
      <c r="G139" s="92">
        <f aca="true" t="shared" si="43" ref="G139:N141">G150+G158+G166+G174+G182+G190+G198+G206+G214+G222+G228+G234+G252+G258+G264+G270+G142+G246+G240</f>
        <v>0</v>
      </c>
      <c r="H139" s="92">
        <f t="shared" si="43"/>
        <v>2904811.5</v>
      </c>
      <c r="I139" s="92">
        <f t="shared" si="43"/>
        <v>4918092.5</v>
      </c>
      <c r="J139" s="92">
        <f t="shared" si="43"/>
        <v>1943703.8</v>
      </c>
      <c r="K139" s="92">
        <f t="shared" si="43"/>
        <v>571500</v>
      </c>
      <c r="L139" s="92">
        <f t="shared" si="43"/>
        <v>571500</v>
      </c>
      <c r="M139" s="92">
        <f t="shared" si="43"/>
        <v>71500</v>
      </c>
      <c r="N139" s="92">
        <f t="shared" si="43"/>
        <v>0</v>
      </c>
      <c r="O139" s="92">
        <f>O150+O158+O166+O174+O182+O190+O198+O206+O214+O222+O228+O234+O252+O258+O264+O270+O142+O246+O240</f>
        <v>6306700</v>
      </c>
    </row>
    <row r="140" spans="1:15" s="20" customFormat="1" ht="22.5" customHeight="1">
      <c r="A140" s="32"/>
      <c r="B140" s="42" t="s">
        <v>5</v>
      </c>
      <c r="C140" s="18" t="s">
        <v>5</v>
      </c>
      <c r="D140" s="18" t="s">
        <v>5</v>
      </c>
      <c r="E140" s="22" t="s">
        <v>12</v>
      </c>
      <c r="F140" s="43">
        <f>F151+F159+F167+F175+F183+F191+F199+F207+F215+F223+F229+F235+F253+F259+F265+F271+F143+F247+F241</f>
        <v>4743483.8</v>
      </c>
      <c r="G140" s="43">
        <f t="shared" si="43"/>
        <v>0</v>
      </c>
      <c r="H140" s="43">
        <f t="shared" si="43"/>
        <v>1899574.5</v>
      </c>
      <c r="I140" s="43">
        <f t="shared" si="43"/>
        <v>1588092.5</v>
      </c>
      <c r="J140" s="43">
        <f t="shared" si="43"/>
        <v>413703.8</v>
      </c>
      <c r="K140" s="43">
        <f t="shared" si="43"/>
        <v>71500</v>
      </c>
      <c r="L140" s="43">
        <f t="shared" si="43"/>
        <v>71500</v>
      </c>
      <c r="M140" s="43">
        <f t="shared" si="43"/>
        <v>71500</v>
      </c>
      <c r="N140" s="43">
        <f t="shared" si="43"/>
        <v>0</v>
      </c>
      <c r="O140" s="18" t="s">
        <v>5</v>
      </c>
    </row>
    <row r="141" spans="1:15" s="20" customFormat="1" ht="24" customHeight="1">
      <c r="A141" s="44"/>
      <c r="B141" s="42" t="s">
        <v>5</v>
      </c>
      <c r="C141" s="18" t="s">
        <v>5</v>
      </c>
      <c r="D141" s="18" t="s">
        <v>5</v>
      </c>
      <c r="E141" s="22" t="s">
        <v>13</v>
      </c>
      <c r="F141" s="43">
        <f>F152+F160+F168+F176+F184+F192+F200+F208+F216+F224+F230+F236+F254+F260+F266+F272+F144+F248+F242</f>
        <v>7019575</v>
      </c>
      <c r="G141" s="43">
        <f t="shared" si="43"/>
        <v>0</v>
      </c>
      <c r="H141" s="43">
        <f t="shared" si="43"/>
        <v>1005237</v>
      </c>
      <c r="I141" s="43">
        <f t="shared" si="43"/>
        <v>3330000</v>
      </c>
      <c r="J141" s="43">
        <f t="shared" si="43"/>
        <v>1530000</v>
      </c>
      <c r="K141" s="43">
        <f t="shared" si="43"/>
        <v>500000</v>
      </c>
      <c r="L141" s="43">
        <f t="shared" si="43"/>
        <v>500000</v>
      </c>
      <c r="M141" s="43">
        <f t="shared" si="43"/>
        <v>0</v>
      </c>
      <c r="N141" s="43">
        <f t="shared" si="43"/>
        <v>0</v>
      </c>
      <c r="O141" s="18" t="s">
        <v>5</v>
      </c>
    </row>
    <row r="142" spans="1:15" s="89" customFormat="1" ht="12.75" customHeight="1">
      <c r="A142" s="31">
        <v>1</v>
      </c>
      <c r="B142" s="193" t="s">
        <v>57</v>
      </c>
      <c r="C142" s="193"/>
      <c r="D142" s="194"/>
      <c r="E142" s="4" t="s">
        <v>21</v>
      </c>
      <c r="F142" s="13">
        <f>F144</f>
        <v>1084869</v>
      </c>
      <c r="G142" s="13">
        <f aca="true" t="shared" si="44" ref="G142:N142">SUM(G143:G144)</f>
        <v>0</v>
      </c>
      <c r="H142" s="13">
        <f t="shared" si="44"/>
        <v>0</v>
      </c>
      <c r="I142" s="13">
        <f t="shared" si="44"/>
        <v>0</v>
      </c>
      <c r="J142" s="13">
        <f t="shared" si="44"/>
        <v>0</v>
      </c>
      <c r="K142" s="13">
        <f t="shared" si="44"/>
        <v>500000</v>
      </c>
      <c r="L142" s="13">
        <f t="shared" si="44"/>
        <v>500000</v>
      </c>
      <c r="M142" s="13">
        <f t="shared" si="44"/>
        <v>0</v>
      </c>
      <c r="N142" s="13">
        <f t="shared" si="44"/>
        <v>0</v>
      </c>
      <c r="O142" s="88">
        <f>K142+L142</f>
        <v>1000000</v>
      </c>
    </row>
    <row r="143" spans="1:15" s="10" customFormat="1" ht="18.75" customHeight="1">
      <c r="A143" s="39"/>
      <c r="B143" s="195"/>
      <c r="C143" s="195"/>
      <c r="D143" s="196"/>
      <c r="E143" s="22" t="s">
        <v>23</v>
      </c>
      <c r="F143" s="7">
        <f>SUM(H143:L143)</f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6" t="s">
        <v>5</v>
      </c>
    </row>
    <row r="144" spans="1:15" s="10" customFormat="1" ht="14.25" customHeight="1">
      <c r="A144" s="29"/>
      <c r="B144" s="197"/>
      <c r="C144" s="197"/>
      <c r="D144" s="198"/>
      <c r="E144" s="5" t="s">
        <v>25</v>
      </c>
      <c r="F144" s="7">
        <f>F147+F148</f>
        <v>1084869</v>
      </c>
      <c r="G144" s="7">
        <f aca="true" t="shared" si="45" ref="G144:N144">SUM(G146:G149)</f>
        <v>0</v>
      </c>
      <c r="H144" s="7">
        <f t="shared" si="45"/>
        <v>0</v>
      </c>
      <c r="I144" s="7">
        <f t="shared" si="45"/>
        <v>0</v>
      </c>
      <c r="J144" s="7">
        <f t="shared" si="45"/>
        <v>0</v>
      </c>
      <c r="K144" s="7">
        <f t="shared" si="45"/>
        <v>500000</v>
      </c>
      <c r="L144" s="7">
        <f t="shared" si="45"/>
        <v>500000</v>
      </c>
      <c r="M144" s="7">
        <f t="shared" si="45"/>
        <v>0</v>
      </c>
      <c r="N144" s="7">
        <f t="shared" si="45"/>
        <v>0</v>
      </c>
      <c r="O144" s="6" t="s">
        <v>5</v>
      </c>
    </row>
    <row r="145" spans="1:15" s="10" customFormat="1" ht="12.75" customHeight="1">
      <c r="A145" s="29"/>
      <c r="B145" s="199" t="s">
        <v>56</v>
      </c>
      <c r="C145" s="202" t="s">
        <v>141</v>
      </c>
      <c r="D145" s="202" t="s">
        <v>187</v>
      </c>
      <c r="E145" s="8" t="s">
        <v>14</v>
      </c>
      <c r="F145" s="15" t="s">
        <v>5</v>
      </c>
      <c r="G145" s="15" t="s">
        <v>5</v>
      </c>
      <c r="H145" s="15" t="s">
        <v>5</v>
      </c>
      <c r="I145" s="15" t="s">
        <v>5</v>
      </c>
      <c r="J145" s="15" t="s">
        <v>5</v>
      </c>
      <c r="K145" s="15" t="s">
        <v>5</v>
      </c>
      <c r="L145" s="15" t="s">
        <v>5</v>
      </c>
      <c r="M145" s="15" t="s">
        <v>5</v>
      </c>
      <c r="N145" s="15" t="s">
        <v>5</v>
      </c>
      <c r="O145" s="15" t="s">
        <v>5</v>
      </c>
    </row>
    <row r="146" spans="1:15" s="10" customFormat="1" ht="11.25" customHeight="1">
      <c r="A146" s="29"/>
      <c r="B146" s="200"/>
      <c r="C146" s="203"/>
      <c r="D146" s="203"/>
      <c r="E146" s="11" t="s">
        <v>17</v>
      </c>
      <c r="F146" s="7">
        <f>SUM(H146:L146)</f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15" t="s">
        <v>5</v>
      </c>
    </row>
    <row r="147" spans="1:15" s="10" customFormat="1" ht="14.25" customHeight="1">
      <c r="A147" s="29"/>
      <c r="B147" s="200"/>
      <c r="C147" s="203"/>
      <c r="D147" s="203"/>
      <c r="E147" s="11" t="s">
        <v>16</v>
      </c>
      <c r="F147" s="7">
        <f>SUM(H147:L147)</f>
        <v>0</v>
      </c>
      <c r="G147" s="7">
        <v>0</v>
      </c>
      <c r="H147" s="7">
        <v>0</v>
      </c>
      <c r="I147" s="7">
        <v>0</v>
      </c>
      <c r="J147" s="7">
        <v>0</v>
      </c>
      <c r="K147" s="7"/>
      <c r="L147" s="7"/>
      <c r="M147" s="7"/>
      <c r="N147" s="7"/>
      <c r="O147" s="15" t="s">
        <v>5</v>
      </c>
    </row>
    <row r="148" spans="1:15" s="10" customFormat="1" ht="13.5" customHeight="1">
      <c r="A148" s="29"/>
      <c r="B148" s="201"/>
      <c r="C148" s="204"/>
      <c r="D148" s="204"/>
      <c r="E148" s="11" t="s">
        <v>19</v>
      </c>
      <c r="F148" s="7">
        <f>SUM(H148:L148)+84869</f>
        <v>1084869</v>
      </c>
      <c r="G148" s="7">
        <v>0</v>
      </c>
      <c r="H148" s="7">
        <v>0</v>
      </c>
      <c r="I148" s="7">
        <v>0</v>
      </c>
      <c r="J148" s="7">
        <v>0</v>
      </c>
      <c r="K148" s="7">
        <v>500000</v>
      </c>
      <c r="L148" s="7">
        <v>500000</v>
      </c>
      <c r="M148" s="7">
        <v>0</v>
      </c>
      <c r="N148" s="7">
        <v>0</v>
      </c>
      <c r="O148" s="15" t="s">
        <v>5</v>
      </c>
    </row>
    <row r="149" spans="1:15" s="10" customFormat="1" ht="16.5" customHeight="1">
      <c r="A149" s="35"/>
      <c r="B149" s="205" t="s">
        <v>142</v>
      </c>
      <c r="C149" s="206"/>
      <c r="D149" s="206"/>
      <c r="E149" s="55" t="s">
        <v>20</v>
      </c>
      <c r="F149" s="7">
        <f>SUM(H149:L149)</f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15" t="s">
        <v>5</v>
      </c>
    </row>
    <row r="150" spans="1:15" ht="16.5" customHeight="1">
      <c r="A150" s="30">
        <v>2</v>
      </c>
      <c r="B150" s="209" t="s">
        <v>190</v>
      </c>
      <c r="C150" s="210"/>
      <c r="D150" s="211"/>
      <c r="E150" s="12" t="s">
        <v>21</v>
      </c>
      <c r="F150" s="13">
        <f>SUM(F151:F152)</f>
        <v>199500</v>
      </c>
      <c r="G150" s="13">
        <f>SUM(G151:G152)</f>
        <v>0</v>
      </c>
      <c r="H150" s="13">
        <f aca="true" t="shared" si="46" ref="H150:M150">SUM(H151:H152)</f>
        <v>0</v>
      </c>
      <c r="I150" s="13">
        <f t="shared" si="46"/>
        <v>39500</v>
      </c>
      <c r="J150" s="13">
        <f t="shared" si="46"/>
        <v>40000</v>
      </c>
      <c r="K150" s="13">
        <f t="shared" si="46"/>
        <v>40000</v>
      </c>
      <c r="L150" s="13">
        <f t="shared" si="46"/>
        <v>40000</v>
      </c>
      <c r="M150" s="13">
        <f t="shared" si="46"/>
        <v>40000</v>
      </c>
      <c r="N150" s="13">
        <f>SUM(N151:N152)</f>
        <v>0</v>
      </c>
      <c r="O150" s="13">
        <f>F150</f>
        <v>199500</v>
      </c>
    </row>
    <row r="151" spans="1:15" ht="12.75" customHeight="1">
      <c r="A151" s="28"/>
      <c r="B151" s="209"/>
      <c r="C151" s="210"/>
      <c r="D151" s="211"/>
      <c r="E151" s="5" t="s">
        <v>23</v>
      </c>
      <c r="F151" s="7">
        <f>F156</f>
        <v>199500</v>
      </c>
      <c r="G151" s="7">
        <v>0</v>
      </c>
      <c r="H151" s="7">
        <f aca="true" t="shared" si="47" ref="H151:M151">H156</f>
        <v>0</v>
      </c>
      <c r="I151" s="7">
        <f t="shared" si="47"/>
        <v>39500</v>
      </c>
      <c r="J151" s="7">
        <f t="shared" si="47"/>
        <v>40000</v>
      </c>
      <c r="K151" s="7">
        <f t="shared" si="47"/>
        <v>40000</v>
      </c>
      <c r="L151" s="7">
        <f t="shared" si="47"/>
        <v>40000</v>
      </c>
      <c r="M151" s="7">
        <f t="shared" si="47"/>
        <v>40000</v>
      </c>
      <c r="N151" s="7">
        <v>0</v>
      </c>
      <c r="O151" s="6" t="s">
        <v>5</v>
      </c>
    </row>
    <row r="152" spans="1:15" ht="20.25" customHeight="1">
      <c r="A152" s="28"/>
      <c r="B152" s="212"/>
      <c r="C152" s="213"/>
      <c r="D152" s="214"/>
      <c r="E152" s="5" t="s">
        <v>25</v>
      </c>
      <c r="F152" s="7">
        <v>0</v>
      </c>
      <c r="G152" s="7">
        <f>SUM(G154:G156)</f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6" t="s">
        <v>5</v>
      </c>
    </row>
    <row r="153" spans="1:15" ht="12.75">
      <c r="A153" s="28"/>
      <c r="B153" s="199" t="s">
        <v>43</v>
      </c>
      <c r="C153" s="202" t="s">
        <v>22</v>
      </c>
      <c r="D153" s="202" t="s">
        <v>191</v>
      </c>
      <c r="E153" s="8" t="s">
        <v>14</v>
      </c>
      <c r="F153" s="15" t="s">
        <v>5</v>
      </c>
      <c r="G153" s="15" t="s">
        <v>5</v>
      </c>
      <c r="H153" s="15" t="s">
        <v>5</v>
      </c>
      <c r="I153" s="15" t="s">
        <v>5</v>
      </c>
      <c r="J153" s="15" t="s">
        <v>5</v>
      </c>
      <c r="K153" s="15" t="s">
        <v>5</v>
      </c>
      <c r="L153" s="15" t="s">
        <v>5</v>
      </c>
      <c r="M153" s="15" t="s">
        <v>5</v>
      </c>
      <c r="N153" s="15" t="s">
        <v>5</v>
      </c>
      <c r="O153" s="6" t="s">
        <v>5</v>
      </c>
    </row>
    <row r="154" spans="1:15" ht="12.75">
      <c r="A154" s="28"/>
      <c r="B154" s="200"/>
      <c r="C154" s="203"/>
      <c r="D154" s="203"/>
      <c r="E154" s="11" t="s">
        <v>17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6" t="s">
        <v>5</v>
      </c>
    </row>
    <row r="155" spans="1:15" ht="12.75">
      <c r="A155" s="28"/>
      <c r="B155" s="200"/>
      <c r="C155" s="203"/>
      <c r="D155" s="203"/>
      <c r="E155" s="11" t="s">
        <v>18</v>
      </c>
      <c r="F155" s="7"/>
      <c r="G155" s="7"/>
      <c r="H155" s="7"/>
      <c r="I155" s="7"/>
      <c r="J155" s="7"/>
      <c r="K155" s="7"/>
      <c r="L155" s="7"/>
      <c r="M155" s="7"/>
      <c r="N155" s="7"/>
      <c r="O155" s="6" t="s">
        <v>5</v>
      </c>
    </row>
    <row r="156" spans="1:15" ht="12.75">
      <c r="A156" s="28"/>
      <c r="B156" s="201"/>
      <c r="C156" s="204"/>
      <c r="D156" s="204"/>
      <c r="E156" s="11" t="s">
        <v>19</v>
      </c>
      <c r="F156" s="7">
        <f>SUM(H156:M156)</f>
        <v>199500</v>
      </c>
      <c r="G156" s="7">
        <v>0</v>
      </c>
      <c r="H156" s="7">
        <v>0</v>
      </c>
      <c r="I156" s="7">
        <f>39500</f>
        <v>39500</v>
      </c>
      <c r="J156" s="7">
        <v>40000</v>
      </c>
      <c r="K156" s="7">
        <v>40000</v>
      </c>
      <c r="L156" s="7">
        <v>40000</v>
      </c>
      <c r="M156" s="7">
        <v>40000</v>
      </c>
      <c r="N156" s="7">
        <v>0</v>
      </c>
      <c r="O156" s="6" t="s">
        <v>5</v>
      </c>
    </row>
    <row r="157" spans="1:15" ht="13.5" customHeight="1">
      <c r="A157" s="34"/>
      <c r="B157" s="129" t="s">
        <v>192</v>
      </c>
      <c r="C157" s="130"/>
      <c r="D157" s="130"/>
      <c r="E157" s="11" t="s">
        <v>20</v>
      </c>
      <c r="F157" s="7"/>
      <c r="G157" s="7"/>
      <c r="H157" s="7"/>
      <c r="I157" s="7"/>
      <c r="J157" s="7"/>
      <c r="K157" s="15"/>
      <c r="L157" s="7"/>
      <c r="M157" s="7"/>
      <c r="N157" s="7"/>
      <c r="O157" s="6" t="s">
        <v>5</v>
      </c>
    </row>
    <row r="158" spans="1:15" ht="24" customHeight="1">
      <c r="A158" s="30">
        <v>3</v>
      </c>
      <c r="B158" s="209" t="s">
        <v>124</v>
      </c>
      <c r="C158" s="210"/>
      <c r="D158" s="211"/>
      <c r="E158" s="12" t="s">
        <v>21</v>
      </c>
      <c r="F158" s="13">
        <f aca="true" t="shared" si="48" ref="F158:N158">SUM(F159:F160)</f>
        <v>3593477</v>
      </c>
      <c r="G158" s="13">
        <f t="shared" si="48"/>
        <v>0</v>
      </c>
      <c r="H158" s="13">
        <f t="shared" si="48"/>
        <v>987477</v>
      </c>
      <c r="I158" s="13">
        <f t="shared" si="48"/>
        <v>2600000</v>
      </c>
      <c r="J158" s="13">
        <f t="shared" si="48"/>
        <v>0</v>
      </c>
      <c r="K158" s="13">
        <f t="shared" si="48"/>
        <v>0</v>
      </c>
      <c r="L158" s="13">
        <f t="shared" si="48"/>
        <v>0</v>
      </c>
      <c r="M158" s="13">
        <f t="shared" si="48"/>
        <v>0</v>
      </c>
      <c r="N158" s="13">
        <f t="shared" si="48"/>
        <v>0</v>
      </c>
      <c r="O158" s="13">
        <v>2600000</v>
      </c>
    </row>
    <row r="159" spans="1:15" ht="13.5" customHeight="1">
      <c r="A159" s="28"/>
      <c r="B159" s="209"/>
      <c r="C159" s="210"/>
      <c r="D159" s="211"/>
      <c r="E159" s="5" t="s">
        <v>23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6" t="s">
        <v>5</v>
      </c>
    </row>
    <row r="160" spans="1:15" ht="17.25" customHeight="1">
      <c r="A160" s="28"/>
      <c r="B160" s="212"/>
      <c r="C160" s="213"/>
      <c r="D160" s="214"/>
      <c r="E160" s="5" t="s">
        <v>25</v>
      </c>
      <c r="F160" s="7">
        <f>SUM(F162:F164)</f>
        <v>3593477</v>
      </c>
      <c r="G160" s="7">
        <f>SUM(G162:G164)</f>
        <v>0</v>
      </c>
      <c r="H160" s="7">
        <f>SUM(H162:H164)</f>
        <v>987477</v>
      </c>
      <c r="I160" s="7">
        <f>SUM(I162:I164)</f>
        <v>2600000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6" t="s">
        <v>5</v>
      </c>
    </row>
    <row r="161" spans="1:15" ht="12.75" customHeight="1">
      <c r="A161" s="28"/>
      <c r="B161" s="199" t="s">
        <v>39</v>
      </c>
      <c r="C161" s="202" t="s">
        <v>125</v>
      </c>
      <c r="D161" s="202" t="s">
        <v>33</v>
      </c>
      <c r="E161" s="8" t="s">
        <v>14</v>
      </c>
      <c r="F161" s="15" t="s">
        <v>5</v>
      </c>
      <c r="G161" s="15" t="s">
        <v>5</v>
      </c>
      <c r="H161" s="15" t="s">
        <v>5</v>
      </c>
      <c r="I161" s="15" t="s">
        <v>5</v>
      </c>
      <c r="J161" s="15" t="s">
        <v>5</v>
      </c>
      <c r="K161" s="15" t="s">
        <v>5</v>
      </c>
      <c r="L161" s="15" t="s">
        <v>5</v>
      </c>
      <c r="M161" s="15" t="s">
        <v>5</v>
      </c>
      <c r="N161" s="15" t="s">
        <v>5</v>
      </c>
      <c r="O161" s="6" t="s">
        <v>5</v>
      </c>
    </row>
    <row r="162" spans="1:15" ht="12.75">
      <c r="A162" s="28"/>
      <c r="B162" s="200"/>
      <c r="C162" s="203"/>
      <c r="D162" s="203"/>
      <c r="E162" s="11" t="s">
        <v>17</v>
      </c>
      <c r="F162" s="7">
        <f>SUM(G162:N162)</f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6" t="s">
        <v>5</v>
      </c>
    </row>
    <row r="163" spans="1:15" ht="12.75">
      <c r="A163" s="28"/>
      <c r="B163" s="200"/>
      <c r="C163" s="203"/>
      <c r="D163" s="203"/>
      <c r="E163" s="11" t="s">
        <v>18</v>
      </c>
      <c r="F163" s="7"/>
      <c r="G163" s="7"/>
      <c r="H163" s="7"/>
      <c r="I163" s="7"/>
      <c r="J163" s="7"/>
      <c r="K163" s="7"/>
      <c r="L163" s="7"/>
      <c r="M163" s="7"/>
      <c r="N163" s="7"/>
      <c r="O163" s="6" t="s">
        <v>5</v>
      </c>
    </row>
    <row r="164" spans="1:15" ht="17.25" customHeight="1">
      <c r="A164" s="28"/>
      <c r="B164" s="201"/>
      <c r="C164" s="204"/>
      <c r="D164" s="204"/>
      <c r="E164" s="11" t="s">
        <v>19</v>
      </c>
      <c r="F164" s="7">
        <f>SUM(G164:I164)+6000</f>
        <v>3593477</v>
      </c>
      <c r="G164" s="7">
        <v>0</v>
      </c>
      <c r="H164" s="7">
        <v>987477</v>
      </c>
      <c r="I164" s="7">
        <v>2600000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6" t="s">
        <v>5</v>
      </c>
    </row>
    <row r="165" spans="1:15" s="59" customFormat="1" ht="20.25" customHeight="1">
      <c r="A165" s="54"/>
      <c r="B165" s="176" t="s">
        <v>140</v>
      </c>
      <c r="C165" s="215"/>
      <c r="D165" s="215"/>
      <c r="E165" s="55" t="s">
        <v>20</v>
      </c>
      <c r="F165" s="56"/>
      <c r="G165" s="56"/>
      <c r="H165" s="56"/>
      <c r="I165" s="56"/>
      <c r="J165" s="56"/>
      <c r="K165" s="57"/>
      <c r="L165" s="56"/>
      <c r="M165" s="56"/>
      <c r="N165" s="56"/>
      <c r="O165" s="58" t="s">
        <v>5</v>
      </c>
    </row>
    <row r="166" spans="1:15" s="20" customFormat="1" ht="42" customHeight="1">
      <c r="A166" s="31">
        <v>4</v>
      </c>
      <c r="B166" s="216" t="s">
        <v>193</v>
      </c>
      <c r="C166" s="216"/>
      <c r="D166" s="217"/>
      <c r="E166" s="4" t="s">
        <v>21</v>
      </c>
      <c r="F166" s="21">
        <f aca="true" t="shared" si="49" ref="F166:N166">SUM(F167:F168)</f>
        <v>157200</v>
      </c>
      <c r="G166" s="21">
        <f t="shared" si="49"/>
        <v>0</v>
      </c>
      <c r="H166" s="21">
        <f t="shared" si="49"/>
        <v>0</v>
      </c>
      <c r="I166" s="21">
        <f t="shared" si="49"/>
        <v>31200</v>
      </c>
      <c r="J166" s="21">
        <f t="shared" si="49"/>
        <v>31500</v>
      </c>
      <c r="K166" s="21">
        <f t="shared" si="49"/>
        <v>31500</v>
      </c>
      <c r="L166" s="21">
        <f t="shared" si="49"/>
        <v>31500</v>
      </c>
      <c r="M166" s="21">
        <f t="shared" si="49"/>
        <v>31500</v>
      </c>
      <c r="N166" s="21">
        <f t="shared" si="49"/>
        <v>0</v>
      </c>
      <c r="O166" s="21">
        <f>F166</f>
        <v>157200</v>
      </c>
    </row>
    <row r="167" spans="1:15" ht="18.75" customHeight="1">
      <c r="A167" s="28"/>
      <c r="B167" s="216"/>
      <c r="C167" s="216"/>
      <c r="D167" s="217"/>
      <c r="E167" s="5" t="s">
        <v>23</v>
      </c>
      <c r="F167" s="7">
        <f>F172</f>
        <v>157200</v>
      </c>
      <c r="G167" s="7">
        <v>0</v>
      </c>
      <c r="H167" s="7">
        <v>0</v>
      </c>
      <c r="I167" s="7">
        <f>I172</f>
        <v>31200</v>
      </c>
      <c r="J167" s="7">
        <f>J172</f>
        <v>31500</v>
      </c>
      <c r="K167" s="7">
        <f>K172</f>
        <v>31500</v>
      </c>
      <c r="L167" s="7">
        <f>L172</f>
        <v>31500</v>
      </c>
      <c r="M167" s="7">
        <f>M172</f>
        <v>31500</v>
      </c>
      <c r="N167" s="7"/>
      <c r="O167" s="6" t="s">
        <v>5</v>
      </c>
    </row>
    <row r="168" spans="1:15" ht="15" customHeight="1">
      <c r="A168" s="28"/>
      <c r="B168" s="218"/>
      <c r="C168" s="218"/>
      <c r="D168" s="219"/>
      <c r="E168" s="5" t="s">
        <v>25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f>N172</f>
        <v>0</v>
      </c>
      <c r="O168" s="6" t="s">
        <v>5</v>
      </c>
    </row>
    <row r="169" spans="1:15" ht="12.75">
      <c r="A169" s="28"/>
      <c r="B169" s="199" t="s">
        <v>43</v>
      </c>
      <c r="C169" s="202" t="s">
        <v>22</v>
      </c>
      <c r="D169" s="202" t="s">
        <v>191</v>
      </c>
      <c r="E169" s="8" t="s">
        <v>14</v>
      </c>
      <c r="F169" s="15" t="s">
        <v>5</v>
      </c>
      <c r="G169" s="15" t="s">
        <v>5</v>
      </c>
      <c r="H169" s="15" t="s">
        <v>5</v>
      </c>
      <c r="I169" s="15" t="s">
        <v>5</v>
      </c>
      <c r="J169" s="15" t="s">
        <v>5</v>
      </c>
      <c r="K169" s="15" t="s">
        <v>5</v>
      </c>
      <c r="L169" s="15" t="s">
        <v>5</v>
      </c>
      <c r="M169" s="15" t="s">
        <v>5</v>
      </c>
      <c r="N169" s="15" t="s">
        <v>5</v>
      </c>
      <c r="O169" s="6" t="s">
        <v>5</v>
      </c>
    </row>
    <row r="170" spans="1:15" ht="12.75">
      <c r="A170" s="28"/>
      <c r="B170" s="200"/>
      <c r="C170" s="203"/>
      <c r="D170" s="203"/>
      <c r="E170" s="11" t="s">
        <v>17</v>
      </c>
      <c r="F170" s="7"/>
      <c r="G170" s="7"/>
      <c r="H170" s="7"/>
      <c r="I170" s="7"/>
      <c r="J170" s="7"/>
      <c r="K170" s="7"/>
      <c r="L170" s="7"/>
      <c r="M170" s="7"/>
      <c r="N170" s="7"/>
      <c r="O170" s="6" t="s">
        <v>5</v>
      </c>
    </row>
    <row r="171" spans="1:15" ht="12.75">
      <c r="A171" s="28"/>
      <c r="B171" s="200"/>
      <c r="C171" s="203"/>
      <c r="D171" s="203"/>
      <c r="E171" s="11" t="s">
        <v>18</v>
      </c>
      <c r="F171" s="7"/>
      <c r="G171" s="7"/>
      <c r="H171" s="7"/>
      <c r="I171" s="7"/>
      <c r="J171" s="7"/>
      <c r="K171" s="7"/>
      <c r="L171" s="7"/>
      <c r="M171" s="7"/>
      <c r="N171" s="7"/>
      <c r="O171" s="6" t="s">
        <v>5</v>
      </c>
    </row>
    <row r="172" spans="1:15" ht="12.75">
      <c r="A172" s="28"/>
      <c r="B172" s="201"/>
      <c r="C172" s="204"/>
      <c r="D172" s="204"/>
      <c r="E172" s="11" t="s">
        <v>19</v>
      </c>
      <c r="F172" s="7">
        <f>SUM(H172:M172)</f>
        <v>157200</v>
      </c>
      <c r="G172" s="7">
        <v>0</v>
      </c>
      <c r="H172" s="7">
        <v>0</v>
      </c>
      <c r="I172" s="7">
        <v>31200</v>
      </c>
      <c r="J172" s="7">
        <v>31500</v>
      </c>
      <c r="K172" s="7">
        <v>31500</v>
      </c>
      <c r="L172" s="7">
        <v>31500</v>
      </c>
      <c r="M172" s="7">
        <v>31500</v>
      </c>
      <c r="N172" s="7">
        <v>0</v>
      </c>
      <c r="O172" s="6" t="s">
        <v>5</v>
      </c>
    </row>
    <row r="173" spans="1:15" s="59" customFormat="1" ht="18.75" customHeight="1">
      <c r="A173" s="54"/>
      <c r="B173" s="176" t="s">
        <v>44</v>
      </c>
      <c r="C173" s="215"/>
      <c r="D173" s="215"/>
      <c r="E173" s="55" t="s">
        <v>20</v>
      </c>
      <c r="F173" s="56"/>
      <c r="G173" s="56"/>
      <c r="H173" s="56"/>
      <c r="I173" s="56"/>
      <c r="J173" s="56"/>
      <c r="K173" s="57"/>
      <c r="L173" s="56"/>
      <c r="M173" s="56"/>
      <c r="N173" s="56"/>
      <c r="O173" s="58" t="s">
        <v>5</v>
      </c>
    </row>
    <row r="174" spans="1:15" ht="13.5" customHeight="1">
      <c r="A174" s="30">
        <v>5</v>
      </c>
      <c r="B174" s="220" t="s">
        <v>45</v>
      </c>
      <c r="C174" s="193"/>
      <c r="D174" s="194"/>
      <c r="E174" s="12" t="s">
        <v>21</v>
      </c>
      <c r="F174" s="13">
        <f aca="true" t="shared" si="50" ref="F174:N174">SUM(F175:F176)</f>
        <v>363000</v>
      </c>
      <c r="G174" s="13">
        <f t="shared" si="50"/>
        <v>0</v>
      </c>
      <c r="H174" s="13">
        <f t="shared" si="50"/>
        <v>0</v>
      </c>
      <c r="I174" s="13">
        <f t="shared" si="50"/>
        <v>0</v>
      </c>
      <c r="J174" s="13">
        <f t="shared" si="50"/>
        <v>330000</v>
      </c>
      <c r="K174" s="13">
        <f t="shared" si="50"/>
        <v>0</v>
      </c>
      <c r="L174" s="13">
        <f t="shared" si="50"/>
        <v>0</v>
      </c>
      <c r="M174" s="13">
        <f t="shared" si="50"/>
        <v>0</v>
      </c>
      <c r="N174" s="13">
        <f t="shared" si="50"/>
        <v>0</v>
      </c>
      <c r="O174" s="13">
        <f>+J174</f>
        <v>330000</v>
      </c>
    </row>
    <row r="175" spans="1:15" ht="12.75" customHeight="1">
      <c r="A175" s="28"/>
      <c r="B175" s="221"/>
      <c r="C175" s="195"/>
      <c r="D175" s="196"/>
      <c r="E175" s="5" t="s">
        <v>23</v>
      </c>
      <c r="F175" s="7"/>
      <c r="G175" s="7"/>
      <c r="H175" s="7"/>
      <c r="I175" s="7"/>
      <c r="J175" s="7"/>
      <c r="K175" s="7"/>
      <c r="L175" s="7"/>
      <c r="M175" s="7"/>
      <c r="N175" s="7"/>
      <c r="O175" s="6" t="s">
        <v>5</v>
      </c>
    </row>
    <row r="176" spans="1:15" ht="14.25" customHeight="1">
      <c r="A176" s="28"/>
      <c r="B176" s="222"/>
      <c r="C176" s="197"/>
      <c r="D176" s="198"/>
      <c r="E176" s="5" t="s">
        <v>25</v>
      </c>
      <c r="F176" s="7">
        <f>F180</f>
        <v>363000</v>
      </c>
      <c r="G176" s="7">
        <v>0</v>
      </c>
      <c r="H176" s="7">
        <v>0</v>
      </c>
      <c r="I176" s="7">
        <v>0</v>
      </c>
      <c r="J176" s="7">
        <f>J180</f>
        <v>330000</v>
      </c>
      <c r="K176" s="7">
        <v>0</v>
      </c>
      <c r="L176" s="7">
        <v>0</v>
      </c>
      <c r="M176" s="7">
        <v>0</v>
      </c>
      <c r="N176" s="7">
        <v>0</v>
      </c>
      <c r="O176" s="6" t="s">
        <v>5</v>
      </c>
    </row>
    <row r="177" spans="1:15" ht="12.75">
      <c r="A177" s="28"/>
      <c r="B177" s="199" t="s">
        <v>59</v>
      </c>
      <c r="C177" s="202" t="s">
        <v>22</v>
      </c>
      <c r="D177" s="202" t="s">
        <v>77</v>
      </c>
      <c r="E177" s="8" t="s">
        <v>14</v>
      </c>
      <c r="F177" s="15" t="s">
        <v>5</v>
      </c>
      <c r="G177" s="15" t="s">
        <v>5</v>
      </c>
      <c r="H177" s="15" t="s">
        <v>5</v>
      </c>
      <c r="I177" s="15" t="s">
        <v>5</v>
      </c>
      <c r="J177" s="15" t="s">
        <v>5</v>
      </c>
      <c r="K177" s="15" t="s">
        <v>5</v>
      </c>
      <c r="L177" s="15" t="s">
        <v>5</v>
      </c>
      <c r="M177" s="15" t="s">
        <v>5</v>
      </c>
      <c r="N177" s="15" t="s">
        <v>5</v>
      </c>
      <c r="O177" s="6" t="s">
        <v>5</v>
      </c>
    </row>
    <row r="178" spans="1:15" ht="12.75">
      <c r="A178" s="28"/>
      <c r="B178" s="200"/>
      <c r="C178" s="203"/>
      <c r="D178" s="203"/>
      <c r="E178" s="11" t="s">
        <v>17</v>
      </c>
      <c r="F178" s="7"/>
      <c r="G178" s="7"/>
      <c r="H178" s="7"/>
      <c r="I178" s="7"/>
      <c r="J178" s="7"/>
      <c r="K178" s="7"/>
      <c r="L178" s="7"/>
      <c r="M178" s="7"/>
      <c r="N178" s="7"/>
      <c r="O178" s="6" t="s">
        <v>5</v>
      </c>
    </row>
    <row r="179" spans="1:15" ht="12.75">
      <c r="A179" s="28"/>
      <c r="B179" s="200"/>
      <c r="C179" s="203"/>
      <c r="D179" s="203"/>
      <c r="E179" s="11" t="s">
        <v>18</v>
      </c>
      <c r="F179" s="7"/>
      <c r="G179" s="7"/>
      <c r="H179" s="7"/>
      <c r="I179" s="7"/>
      <c r="J179" s="7"/>
      <c r="K179" s="7"/>
      <c r="L179" s="7"/>
      <c r="M179" s="7"/>
      <c r="N179" s="7"/>
      <c r="O179" s="6" t="s">
        <v>5</v>
      </c>
    </row>
    <row r="180" spans="1:15" ht="12.75">
      <c r="A180" s="28"/>
      <c r="B180" s="201"/>
      <c r="C180" s="204"/>
      <c r="D180" s="204"/>
      <c r="E180" s="11" t="s">
        <v>19</v>
      </c>
      <c r="F180" s="7">
        <f>33000+J180</f>
        <v>363000</v>
      </c>
      <c r="G180" s="7">
        <v>0</v>
      </c>
      <c r="H180" s="7">
        <v>0</v>
      </c>
      <c r="I180" s="7">
        <v>0</v>
      </c>
      <c r="J180" s="7">
        <v>330000</v>
      </c>
      <c r="K180" s="7">
        <v>0</v>
      </c>
      <c r="L180" s="7">
        <v>0</v>
      </c>
      <c r="M180" s="7">
        <v>0</v>
      </c>
      <c r="N180" s="7">
        <v>0</v>
      </c>
      <c r="O180" s="6" t="s">
        <v>5</v>
      </c>
    </row>
    <row r="181" spans="1:15" s="20" customFormat="1" ht="18.75" customHeight="1">
      <c r="A181" s="44"/>
      <c r="B181" s="223" t="s">
        <v>46</v>
      </c>
      <c r="C181" s="224"/>
      <c r="D181" s="224"/>
      <c r="E181" s="45" t="s">
        <v>20</v>
      </c>
      <c r="F181" s="23"/>
      <c r="G181" s="23"/>
      <c r="H181" s="23"/>
      <c r="I181" s="23"/>
      <c r="J181" s="23"/>
      <c r="K181" s="46"/>
      <c r="L181" s="23"/>
      <c r="M181" s="23"/>
      <c r="N181" s="23"/>
      <c r="O181" s="18" t="s">
        <v>5</v>
      </c>
    </row>
    <row r="182" spans="1:15" ht="18" customHeight="1">
      <c r="A182" s="30">
        <v>6</v>
      </c>
      <c r="B182" s="220" t="s">
        <v>64</v>
      </c>
      <c r="C182" s="193"/>
      <c r="D182" s="194"/>
      <c r="E182" s="12" t="s">
        <v>21</v>
      </c>
      <c r="F182" s="13">
        <f aca="true" t="shared" si="51" ref="F182:N182">SUM(F183:F184)</f>
        <v>1230469</v>
      </c>
      <c r="G182" s="13">
        <f t="shared" si="51"/>
        <v>0</v>
      </c>
      <c r="H182" s="13">
        <f t="shared" si="51"/>
        <v>0</v>
      </c>
      <c r="I182" s="13">
        <f t="shared" si="51"/>
        <v>0</v>
      </c>
      <c r="J182" s="13">
        <f t="shared" si="51"/>
        <v>1200000</v>
      </c>
      <c r="K182" s="13">
        <f t="shared" si="51"/>
        <v>0</v>
      </c>
      <c r="L182" s="13">
        <f t="shared" si="51"/>
        <v>0</v>
      </c>
      <c r="M182" s="13">
        <f t="shared" si="51"/>
        <v>0</v>
      </c>
      <c r="N182" s="13">
        <f t="shared" si="51"/>
        <v>0</v>
      </c>
      <c r="O182" s="13">
        <f>J182+I182</f>
        <v>1200000</v>
      </c>
    </row>
    <row r="183" spans="1:15" ht="10.5" customHeight="1">
      <c r="A183" s="28"/>
      <c r="B183" s="221"/>
      <c r="C183" s="195"/>
      <c r="D183" s="196"/>
      <c r="E183" s="5" t="s">
        <v>23</v>
      </c>
      <c r="F183" s="7"/>
      <c r="G183" s="7"/>
      <c r="H183" s="7"/>
      <c r="I183" s="7"/>
      <c r="J183" s="7"/>
      <c r="K183" s="7"/>
      <c r="L183" s="7"/>
      <c r="M183" s="7"/>
      <c r="N183" s="7"/>
      <c r="O183" s="6" t="s">
        <v>5</v>
      </c>
    </row>
    <row r="184" spans="1:15" ht="11.25" customHeight="1">
      <c r="A184" s="28"/>
      <c r="B184" s="222"/>
      <c r="C184" s="197"/>
      <c r="D184" s="198"/>
      <c r="E184" s="5" t="s">
        <v>25</v>
      </c>
      <c r="F184" s="7">
        <f>F188</f>
        <v>1230469</v>
      </c>
      <c r="G184" s="7">
        <v>0</v>
      </c>
      <c r="H184" s="7">
        <v>0</v>
      </c>
      <c r="I184" s="7">
        <v>0</v>
      </c>
      <c r="J184" s="7">
        <f>J188</f>
        <v>1200000</v>
      </c>
      <c r="K184" s="7">
        <v>0</v>
      </c>
      <c r="L184" s="7">
        <v>0</v>
      </c>
      <c r="M184" s="7">
        <v>0</v>
      </c>
      <c r="N184" s="7">
        <v>0</v>
      </c>
      <c r="O184" s="6" t="s">
        <v>5</v>
      </c>
    </row>
    <row r="185" spans="1:15" ht="12.75" customHeight="1">
      <c r="A185" s="28"/>
      <c r="B185" s="225" t="s">
        <v>65</v>
      </c>
      <c r="C185" s="202" t="s">
        <v>22</v>
      </c>
      <c r="D185" s="202" t="s">
        <v>47</v>
      </c>
      <c r="E185" s="8" t="s">
        <v>14</v>
      </c>
      <c r="F185" s="15" t="s">
        <v>5</v>
      </c>
      <c r="G185" s="15" t="s">
        <v>5</v>
      </c>
      <c r="H185" s="15" t="s">
        <v>5</v>
      </c>
      <c r="I185" s="15" t="s">
        <v>5</v>
      </c>
      <c r="J185" s="15" t="s">
        <v>5</v>
      </c>
      <c r="K185" s="15" t="s">
        <v>5</v>
      </c>
      <c r="L185" s="15" t="s">
        <v>5</v>
      </c>
      <c r="M185" s="15" t="s">
        <v>5</v>
      </c>
      <c r="N185" s="15" t="s">
        <v>5</v>
      </c>
      <c r="O185" s="6" t="s">
        <v>5</v>
      </c>
    </row>
    <row r="186" spans="1:15" ht="14.25" customHeight="1">
      <c r="A186" s="28"/>
      <c r="B186" s="226"/>
      <c r="C186" s="203"/>
      <c r="D186" s="203"/>
      <c r="E186" s="11" t="s">
        <v>17</v>
      </c>
      <c r="F186" s="7"/>
      <c r="G186" s="7"/>
      <c r="H186" s="7"/>
      <c r="I186" s="7"/>
      <c r="J186" s="7"/>
      <c r="K186" s="7"/>
      <c r="L186" s="7"/>
      <c r="M186" s="7"/>
      <c r="N186" s="7"/>
      <c r="O186" s="6" t="s">
        <v>5</v>
      </c>
    </row>
    <row r="187" spans="1:15" ht="14.25" customHeight="1">
      <c r="A187" s="28"/>
      <c r="B187" s="226"/>
      <c r="C187" s="203"/>
      <c r="D187" s="203"/>
      <c r="E187" s="11" t="s">
        <v>18</v>
      </c>
      <c r="F187" s="7"/>
      <c r="G187" s="7"/>
      <c r="H187" s="7"/>
      <c r="I187" s="7"/>
      <c r="J187" s="7"/>
      <c r="K187" s="7"/>
      <c r="L187" s="7"/>
      <c r="M187" s="7"/>
      <c r="N187" s="7"/>
      <c r="O187" s="6" t="s">
        <v>5</v>
      </c>
    </row>
    <row r="188" spans="1:15" ht="16.5" customHeight="1">
      <c r="A188" s="28"/>
      <c r="B188" s="227"/>
      <c r="C188" s="204"/>
      <c r="D188" s="204"/>
      <c r="E188" s="11" t="s">
        <v>19</v>
      </c>
      <c r="F188" s="7">
        <f>SUM(G188:J188)+30469</f>
        <v>1230469</v>
      </c>
      <c r="G188" s="7">
        <v>0</v>
      </c>
      <c r="H188" s="7">
        <v>0</v>
      </c>
      <c r="I188" s="7">
        <v>0</v>
      </c>
      <c r="J188" s="7">
        <v>1200000</v>
      </c>
      <c r="K188" s="7">
        <v>0</v>
      </c>
      <c r="L188" s="7">
        <v>0</v>
      </c>
      <c r="M188" s="7">
        <v>0</v>
      </c>
      <c r="N188" s="7">
        <v>0</v>
      </c>
      <c r="O188" s="6" t="s">
        <v>5</v>
      </c>
    </row>
    <row r="189" spans="1:15" s="20" customFormat="1" ht="17.25" customHeight="1">
      <c r="A189" s="44"/>
      <c r="B189" s="223" t="s">
        <v>60</v>
      </c>
      <c r="C189" s="224"/>
      <c r="D189" s="224"/>
      <c r="E189" s="45" t="s">
        <v>20</v>
      </c>
      <c r="F189" s="23"/>
      <c r="G189" s="23"/>
      <c r="H189" s="23"/>
      <c r="I189" s="23"/>
      <c r="J189" s="23"/>
      <c r="K189" s="46"/>
      <c r="L189" s="23"/>
      <c r="M189" s="23"/>
      <c r="N189" s="23"/>
      <c r="O189" s="18" t="s">
        <v>5</v>
      </c>
    </row>
    <row r="190" spans="1:15" ht="12.75">
      <c r="A190" s="30">
        <v>7</v>
      </c>
      <c r="B190" s="220" t="s">
        <v>188</v>
      </c>
      <c r="C190" s="193"/>
      <c r="D190" s="194"/>
      <c r="E190" s="12" t="s">
        <v>21</v>
      </c>
      <c r="F190" s="13">
        <f aca="true" t="shared" si="52" ref="F190:N190">SUM(F191:F192)</f>
        <v>144760</v>
      </c>
      <c r="G190" s="13">
        <f>SUM(G191:G192)</f>
        <v>0</v>
      </c>
      <c r="H190" s="13">
        <f t="shared" si="52"/>
        <v>14760</v>
      </c>
      <c r="I190" s="13">
        <f t="shared" si="52"/>
        <v>130000</v>
      </c>
      <c r="J190" s="13">
        <f t="shared" si="52"/>
        <v>0</v>
      </c>
      <c r="K190" s="13">
        <f t="shared" si="52"/>
        <v>0</v>
      </c>
      <c r="L190" s="13">
        <f t="shared" si="52"/>
        <v>0</v>
      </c>
      <c r="M190" s="13">
        <f t="shared" si="52"/>
        <v>0</v>
      </c>
      <c r="N190" s="13">
        <f t="shared" si="52"/>
        <v>0</v>
      </c>
      <c r="O190" s="13">
        <f>I190</f>
        <v>130000</v>
      </c>
    </row>
    <row r="191" spans="1:15" ht="12.75" customHeight="1">
      <c r="A191" s="28"/>
      <c r="B191" s="221"/>
      <c r="C191" s="195"/>
      <c r="D191" s="196"/>
      <c r="E191" s="5" t="s">
        <v>23</v>
      </c>
      <c r="F191" s="7"/>
      <c r="G191" s="7"/>
      <c r="H191" s="7"/>
      <c r="I191" s="7"/>
      <c r="J191" s="7"/>
      <c r="K191" s="7"/>
      <c r="L191" s="7"/>
      <c r="M191" s="7"/>
      <c r="N191" s="7"/>
      <c r="O191" s="6" t="s">
        <v>5</v>
      </c>
    </row>
    <row r="192" spans="1:15" ht="11.25" customHeight="1">
      <c r="A192" s="28"/>
      <c r="B192" s="222"/>
      <c r="C192" s="197"/>
      <c r="D192" s="198"/>
      <c r="E192" s="5" t="s">
        <v>25</v>
      </c>
      <c r="F192" s="7">
        <f>F196</f>
        <v>144760</v>
      </c>
      <c r="G192" s="7">
        <f>G196</f>
        <v>0</v>
      </c>
      <c r="H192" s="7">
        <f>H196</f>
        <v>14760</v>
      </c>
      <c r="I192" s="7">
        <f>I196</f>
        <v>130000</v>
      </c>
      <c r="J192" s="7">
        <f>J196</f>
        <v>0</v>
      </c>
      <c r="K192" s="7">
        <v>0</v>
      </c>
      <c r="L192" s="7">
        <v>0</v>
      </c>
      <c r="M192" s="7">
        <v>0</v>
      </c>
      <c r="N192" s="7">
        <v>0</v>
      </c>
      <c r="O192" s="6" t="s">
        <v>5</v>
      </c>
    </row>
    <row r="193" spans="1:15" ht="12.75" customHeight="1">
      <c r="A193" s="28"/>
      <c r="B193" s="199" t="s">
        <v>189</v>
      </c>
      <c r="C193" s="202" t="s">
        <v>22</v>
      </c>
      <c r="D193" s="202" t="s">
        <v>126</v>
      </c>
      <c r="E193" s="8" t="s">
        <v>14</v>
      </c>
      <c r="F193" s="15" t="s">
        <v>5</v>
      </c>
      <c r="G193" s="15" t="s">
        <v>5</v>
      </c>
      <c r="H193" s="15" t="s">
        <v>5</v>
      </c>
      <c r="I193" s="15" t="s">
        <v>5</v>
      </c>
      <c r="J193" s="15" t="s">
        <v>5</v>
      </c>
      <c r="K193" s="15" t="s">
        <v>5</v>
      </c>
      <c r="L193" s="15" t="s">
        <v>5</v>
      </c>
      <c r="M193" s="15" t="s">
        <v>5</v>
      </c>
      <c r="N193" s="15" t="s">
        <v>5</v>
      </c>
      <c r="O193" s="6" t="s">
        <v>5</v>
      </c>
    </row>
    <row r="194" spans="1:15" ht="12.75">
      <c r="A194" s="28"/>
      <c r="B194" s="200"/>
      <c r="C194" s="203"/>
      <c r="D194" s="203"/>
      <c r="E194" s="11" t="s">
        <v>17</v>
      </c>
      <c r="F194" s="7"/>
      <c r="G194" s="7"/>
      <c r="H194" s="7"/>
      <c r="I194" s="7"/>
      <c r="J194" s="7"/>
      <c r="K194" s="7"/>
      <c r="L194" s="7"/>
      <c r="M194" s="7"/>
      <c r="N194" s="7"/>
      <c r="O194" s="6" t="s">
        <v>5</v>
      </c>
    </row>
    <row r="195" spans="1:15" ht="11.25" customHeight="1">
      <c r="A195" s="28"/>
      <c r="B195" s="200"/>
      <c r="C195" s="203"/>
      <c r="D195" s="203"/>
      <c r="E195" s="11" t="s">
        <v>18</v>
      </c>
      <c r="F195" s="7"/>
      <c r="G195" s="7"/>
      <c r="H195" s="7"/>
      <c r="I195" s="7"/>
      <c r="J195" s="7"/>
      <c r="K195" s="7"/>
      <c r="L195" s="7"/>
      <c r="M195" s="7"/>
      <c r="N195" s="7"/>
      <c r="O195" s="6" t="s">
        <v>5</v>
      </c>
    </row>
    <row r="196" spans="1:15" ht="12.75">
      <c r="A196" s="28"/>
      <c r="B196" s="201"/>
      <c r="C196" s="204"/>
      <c r="D196" s="204"/>
      <c r="E196" s="11" t="s">
        <v>19</v>
      </c>
      <c r="F196" s="7">
        <f>H196+I196</f>
        <v>144760</v>
      </c>
      <c r="G196" s="7">
        <v>0</v>
      </c>
      <c r="H196" s="7">
        <v>14760</v>
      </c>
      <c r="I196" s="7">
        <v>130000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6" t="s">
        <v>5</v>
      </c>
    </row>
    <row r="197" spans="1:15" s="20" customFormat="1" ht="15.75" customHeight="1">
      <c r="A197" s="44"/>
      <c r="B197" s="188" t="s">
        <v>54</v>
      </c>
      <c r="C197" s="189"/>
      <c r="D197" s="189"/>
      <c r="E197" s="45" t="s">
        <v>20</v>
      </c>
      <c r="F197" s="23"/>
      <c r="G197" s="23"/>
      <c r="H197" s="23"/>
      <c r="I197" s="23"/>
      <c r="J197" s="23"/>
      <c r="K197" s="46"/>
      <c r="L197" s="23"/>
      <c r="M197" s="23"/>
      <c r="N197" s="23"/>
      <c r="O197" s="18" t="s">
        <v>5</v>
      </c>
    </row>
    <row r="198" spans="1:15" ht="14.25" customHeight="1" hidden="1">
      <c r="A198" s="30" t="s">
        <v>37</v>
      </c>
      <c r="B198" s="228" t="s">
        <v>111</v>
      </c>
      <c r="C198" s="229"/>
      <c r="D198" s="230"/>
      <c r="E198" s="12" t="s">
        <v>21</v>
      </c>
      <c r="F198" s="13">
        <f>F200</f>
        <v>0</v>
      </c>
      <c r="G198" s="13">
        <f>SUM(G199:G200)</f>
        <v>0</v>
      </c>
      <c r="H198" s="13">
        <f aca="true" t="shared" si="53" ref="H198:N198">SUM(H199:H200)</f>
        <v>0</v>
      </c>
      <c r="I198" s="13">
        <f t="shared" si="53"/>
        <v>0</v>
      </c>
      <c r="J198" s="13">
        <f t="shared" si="53"/>
        <v>0</v>
      </c>
      <c r="K198" s="13">
        <f t="shared" si="53"/>
        <v>0</v>
      </c>
      <c r="L198" s="13">
        <f t="shared" si="53"/>
        <v>0</v>
      </c>
      <c r="M198" s="13">
        <f t="shared" si="53"/>
        <v>0</v>
      </c>
      <c r="N198" s="13">
        <f t="shared" si="53"/>
        <v>0</v>
      </c>
      <c r="O198" s="13">
        <f>H198</f>
        <v>0</v>
      </c>
    </row>
    <row r="199" spans="1:15" ht="12" customHeight="1" hidden="1">
      <c r="A199" s="28"/>
      <c r="B199" s="228"/>
      <c r="C199" s="229"/>
      <c r="D199" s="230"/>
      <c r="E199" s="5" t="s">
        <v>23</v>
      </c>
      <c r="F199" s="7"/>
      <c r="G199" s="7"/>
      <c r="H199" s="7"/>
      <c r="I199" s="7"/>
      <c r="J199" s="7"/>
      <c r="K199" s="7"/>
      <c r="L199" s="7"/>
      <c r="M199" s="7"/>
      <c r="N199" s="7"/>
      <c r="O199" s="6" t="s">
        <v>5</v>
      </c>
    </row>
    <row r="200" spans="1:15" ht="14.25" customHeight="1" hidden="1">
      <c r="A200" s="28"/>
      <c r="B200" s="231"/>
      <c r="C200" s="232"/>
      <c r="D200" s="233"/>
      <c r="E200" s="5" t="s">
        <v>25</v>
      </c>
      <c r="F200" s="7">
        <f>F204</f>
        <v>0</v>
      </c>
      <c r="G200" s="7">
        <f>G204</f>
        <v>0</v>
      </c>
      <c r="H200" s="7">
        <f>H204</f>
        <v>0</v>
      </c>
      <c r="I200" s="7">
        <v>0</v>
      </c>
      <c r="J200" s="7">
        <f>J204</f>
        <v>0</v>
      </c>
      <c r="K200" s="7">
        <v>0</v>
      </c>
      <c r="L200" s="7">
        <v>0</v>
      </c>
      <c r="M200" s="7">
        <v>0</v>
      </c>
      <c r="N200" s="7">
        <v>0</v>
      </c>
      <c r="O200" s="6" t="s">
        <v>5</v>
      </c>
    </row>
    <row r="201" spans="1:15" ht="12.75" customHeight="1" hidden="1">
      <c r="A201" s="28"/>
      <c r="B201" s="199" t="s">
        <v>67</v>
      </c>
      <c r="C201" s="202" t="s">
        <v>22</v>
      </c>
      <c r="D201" s="202" t="s">
        <v>78</v>
      </c>
      <c r="E201" s="8" t="s">
        <v>14</v>
      </c>
      <c r="F201" s="15" t="s">
        <v>5</v>
      </c>
      <c r="G201" s="15" t="s">
        <v>5</v>
      </c>
      <c r="H201" s="15" t="s">
        <v>5</v>
      </c>
      <c r="I201" s="15" t="s">
        <v>5</v>
      </c>
      <c r="J201" s="15" t="s">
        <v>5</v>
      </c>
      <c r="K201" s="15" t="s">
        <v>5</v>
      </c>
      <c r="L201" s="15" t="s">
        <v>5</v>
      </c>
      <c r="M201" s="15" t="s">
        <v>5</v>
      </c>
      <c r="N201" s="15" t="s">
        <v>5</v>
      </c>
      <c r="O201" s="6" t="s">
        <v>5</v>
      </c>
    </row>
    <row r="202" spans="1:15" ht="12.75" hidden="1">
      <c r="A202" s="28"/>
      <c r="B202" s="200"/>
      <c r="C202" s="203"/>
      <c r="D202" s="203"/>
      <c r="E202" s="11" t="s">
        <v>17</v>
      </c>
      <c r="F202" s="7"/>
      <c r="G202" s="7"/>
      <c r="H202" s="7"/>
      <c r="I202" s="7"/>
      <c r="J202" s="7"/>
      <c r="K202" s="7"/>
      <c r="L202" s="7"/>
      <c r="M202" s="7"/>
      <c r="N202" s="7"/>
      <c r="O202" s="6" t="s">
        <v>5</v>
      </c>
    </row>
    <row r="203" spans="1:15" ht="12.75" hidden="1">
      <c r="A203" s="28"/>
      <c r="B203" s="200"/>
      <c r="C203" s="203"/>
      <c r="D203" s="203"/>
      <c r="E203" s="11" t="s">
        <v>18</v>
      </c>
      <c r="F203" s="7"/>
      <c r="G203" s="7"/>
      <c r="H203" s="7"/>
      <c r="I203" s="7"/>
      <c r="J203" s="7"/>
      <c r="K203" s="7"/>
      <c r="L203" s="7"/>
      <c r="M203" s="7"/>
      <c r="N203" s="7"/>
      <c r="O203" s="6" t="s">
        <v>5</v>
      </c>
    </row>
    <row r="204" spans="1:15" ht="12.75" hidden="1">
      <c r="A204" s="28"/>
      <c r="B204" s="201"/>
      <c r="C204" s="204"/>
      <c r="D204" s="204"/>
      <c r="E204" s="11" t="s">
        <v>19</v>
      </c>
      <c r="F204" s="7"/>
      <c r="G204" s="7">
        <v>0</v>
      </c>
      <c r="H204" s="7"/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6" t="s">
        <v>5</v>
      </c>
    </row>
    <row r="205" spans="1:15" s="59" customFormat="1" ht="19.5" customHeight="1" hidden="1">
      <c r="A205" s="54"/>
      <c r="B205" s="176" t="s">
        <v>66</v>
      </c>
      <c r="C205" s="215"/>
      <c r="D205" s="215"/>
      <c r="E205" s="55" t="s">
        <v>20</v>
      </c>
      <c r="F205" s="56"/>
      <c r="G205" s="56"/>
      <c r="H205" s="56"/>
      <c r="I205" s="56"/>
      <c r="J205" s="56"/>
      <c r="K205" s="57"/>
      <c r="L205" s="56"/>
      <c r="M205" s="56"/>
      <c r="N205" s="56"/>
      <c r="O205" s="58" t="s">
        <v>5</v>
      </c>
    </row>
    <row r="206" spans="1:15" ht="14.25" customHeight="1">
      <c r="A206" s="30">
        <v>8</v>
      </c>
      <c r="B206" s="193" t="s">
        <v>195</v>
      </c>
      <c r="C206" s="193"/>
      <c r="D206" s="194"/>
      <c r="E206" s="12" t="s">
        <v>21</v>
      </c>
      <c r="F206" s="13">
        <f aca="true" t="shared" si="54" ref="F206:N206">SUM(F207:F208)</f>
        <v>603000</v>
      </c>
      <c r="G206" s="13">
        <f t="shared" si="54"/>
        <v>0</v>
      </c>
      <c r="H206" s="13">
        <f t="shared" si="54"/>
        <v>3000</v>
      </c>
      <c r="I206" s="13">
        <f t="shared" si="54"/>
        <v>600000</v>
      </c>
      <c r="J206" s="13">
        <f t="shared" si="54"/>
        <v>0</v>
      </c>
      <c r="K206" s="13">
        <f t="shared" si="54"/>
        <v>0</v>
      </c>
      <c r="L206" s="13">
        <f t="shared" si="54"/>
        <v>0</v>
      </c>
      <c r="M206" s="13">
        <f t="shared" si="54"/>
        <v>0</v>
      </c>
      <c r="N206" s="13">
        <f t="shared" si="54"/>
        <v>0</v>
      </c>
      <c r="O206" s="107">
        <f>I206</f>
        <v>600000</v>
      </c>
    </row>
    <row r="207" spans="1:15" ht="12.75">
      <c r="A207" s="28"/>
      <c r="B207" s="195"/>
      <c r="C207" s="195"/>
      <c r="D207" s="196"/>
      <c r="E207" s="5" t="s">
        <v>23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61" t="s">
        <v>5</v>
      </c>
    </row>
    <row r="208" spans="1:15" ht="12.75">
      <c r="A208" s="28"/>
      <c r="B208" s="197"/>
      <c r="C208" s="197"/>
      <c r="D208" s="198"/>
      <c r="E208" s="5" t="s">
        <v>25</v>
      </c>
      <c r="F208" s="7">
        <f>SUM(F212:F213)</f>
        <v>603000</v>
      </c>
      <c r="G208" s="7">
        <f>SUM(G212:G213)</f>
        <v>0</v>
      </c>
      <c r="H208" s="7">
        <f>SUM(H212:H213)</f>
        <v>3000</v>
      </c>
      <c r="I208" s="7">
        <f>SUM(I212:I213)</f>
        <v>600000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61" t="s">
        <v>5</v>
      </c>
    </row>
    <row r="209" spans="1:15" ht="12.75">
      <c r="A209" s="28"/>
      <c r="B209" s="199" t="s">
        <v>90</v>
      </c>
      <c r="C209" s="202" t="s">
        <v>22</v>
      </c>
      <c r="D209" s="202" t="s">
        <v>126</v>
      </c>
      <c r="E209" s="8" t="s">
        <v>14</v>
      </c>
      <c r="F209" s="15" t="s">
        <v>5</v>
      </c>
      <c r="G209" s="15" t="s">
        <v>5</v>
      </c>
      <c r="H209" s="15" t="s">
        <v>5</v>
      </c>
      <c r="I209" s="15" t="s">
        <v>5</v>
      </c>
      <c r="J209" s="15" t="s">
        <v>5</v>
      </c>
      <c r="K209" s="15" t="s">
        <v>5</v>
      </c>
      <c r="L209" s="15" t="s">
        <v>5</v>
      </c>
      <c r="M209" s="15" t="s">
        <v>5</v>
      </c>
      <c r="N209" s="15" t="s">
        <v>5</v>
      </c>
      <c r="O209" s="61" t="s">
        <v>5</v>
      </c>
    </row>
    <row r="210" spans="1:15" ht="14.25" customHeight="1">
      <c r="A210" s="28"/>
      <c r="B210" s="200"/>
      <c r="C210" s="203"/>
      <c r="D210" s="203"/>
      <c r="E210" s="11" t="s">
        <v>17</v>
      </c>
      <c r="F210" s="7"/>
      <c r="G210" s="7"/>
      <c r="H210" s="7"/>
      <c r="I210" s="7"/>
      <c r="J210" s="7"/>
      <c r="K210" s="7"/>
      <c r="L210" s="7"/>
      <c r="M210" s="7"/>
      <c r="N210" s="7"/>
      <c r="O210" s="61" t="s">
        <v>5</v>
      </c>
    </row>
    <row r="211" spans="1:15" ht="14.25" customHeight="1">
      <c r="A211" s="28"/>
      <c r="B211" s="200"/>
      <c r="C211" s="203"/>
      <c r="D211" s="203"/>
      <c r="E211" s="11" t="s">
        <v>18</v>
      </c>
      <c r="F211" s="7"/>
      <c r="G211" s="7"/>
      <c r="H211" s="7"/>
      <c r="I211" s="7"/>
      <c r="J211" s="7"/>
      <c r="K211" s="7"/>
      <c r="L211" s="7"/>
      <c r="M211" s="7"/>
      <c r="N211" s="7"/>
      <c r="O211" s="61" t="s">
        <v>5</v>
      </c>
    </row>
    <row r="212" spans="1:15" ht="12.75">
      <c r="A212" s="28"/>
      <c r="B212" s="201"/>
      <c r="C212" s="204"/>
      <c r="D212" s="204"/>
      <c r="E212" s="11" t="s">
        <v>19</v>
      </c>
      <c r="F212" s="23">
        <f>H212+I212</f>
        <v>603000</v>
      </c>
      <c r="G212" s="7">
        <v>0</v>
      </c>
      <c r="H212" s="7">
        <v>3000</v>
      </c>
      <c r="I212" s="7">
        <v>600000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61" t="s">
        <v>5</v>
      </c>
    </row>
    <row r="213" spans="1:15" s="20" customFormat="1" ht="18.75" customHeight="1">
      <c r="A213" s="44"/>
      <c r="B213" s="188" t="s">
        <v>196</v>
      </c>
      <c r="C213" s="189"/>
      <c r="D213" s="189"/>
      <c r="E213" s="104" t="s">
        <v>93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62" t="s">
        <v>5</v>
      </c>
    </row>
    <row r="214" spans="1:15" ht="20.25" customHeight="1" hidden="1">
      <c r="A214" s="30" t="s">
        <v>127</v>
      </c>
      <c r="B214" s="193" t="s">
        <v>129</v>
      </c>
      <c r="C214" s="193"/>
      <c r="D214" s="194"/>
      <c r="E214" s="12" t="s">
        <v>21</v>
      </c>
      <c r="F214" s="13">
        <f aca="true" t="shared" si="55" ref="F214:N214">SUM(F215:F216)</f>
        <v>0</v>
      </c>
      <c r="G214" s="13">
        <f t="shared" si="55"/>
        <v>0</v>
      </c>
      <c r="H214" s="13">
        <f t="shared" si="55"/>
        <v>0</v>
      </c>
      <c r="I214" s="13">
        <f t="shared" si="55"/>
        <v>0</v>
      </c>
      <c r="J214" s="13">
        <f t="shared" si="55"/>
        <v>0</v>
      </c>
      <c r="K214" s="13">
        <f t="shared" si="55"/>
        <v>0</v>
      </c>
      <c r="L214" s="13">
        <f t="shared" si="55"/>
        <v>0</v>
      </c>
      <c r="M214" s="13">
        <f t="shared" si="55"/>
        <v>0</v>
      </c>
      <c r="N214" s="13">
        <f t="shared" si="55"/>
        <v>0</v>
      </c>
      <c r="O214" s="107">
        <f>G214+H214+I214</f>
        <v>0</v>
      </c>
    </row>
    <row r="215" spans="1:15" ht="12.75" hidden="1">
      <c r="A215" s="28"/>
      <c r="B215" s="195"/>
      <c r="C215" s="195"/>
      <c r="D215" s="196"/>
      <c r="E215" s="5" t="s">
        <v>23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61" t="s">
        <v>5</v>
      </c>
    </row>
    <row r="216" spans="1:15" ht="18.75" customHeight="1" hidden="1">
      <c r="A216" s="28"/>
      <c r="B216" s="197"/>
      <c r="C216" s="197"/>
      <c r="D216" s="198"/>
      <c r="E216" s="5" t="s">
        <v>25</v>
      </c>
      <c r="F216" s="7">
        <f>SUM(F218:F221)</f>
        <v>0</v>
      </c>
      <c r="G216" s="7">
        <f>SUM(G218:G221)</f>
        <v>0</v>
      </c>
      <c r="H216" s="7">
        <f>SUM(H218:H221)</f>
        <v>0</v>
      </c>
      <c r="I216" s="7">
        <f>SUM(I220:I221)</f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61" t="s">
        <v>5</v>
      </c>
    </row>
    <row r="217" spans="1:15" ht="12.75" hidden="1">
      <c r="A217" s="28"/>
      <c r="B217" s="199" t="s">
        <v>90</v>
      </c>
      <c r="C217" s="202" t="s">
        <v>22</v>
      </c>
      <c r="D217" s="202" t="s">
        <v>130</v>
      </c>
      <c r="E217" s="8" t="s">
        <v>14</v>
      </c>
      <c r="F217" s="15" t="s">
        <v>5</v>
      </c>
      <c r="G217" s="15" t="s">
        <v>5</v>
      </c>
      <c r="H217" s="15" t="s">
        <v>5</v>
      </c>
      <c r="I217" s="15" t="s">
        <v>5</v>
      </c>
      <c r="J217" s="15" t="s">
        <v>5</v>
      </c>
      <c r="K217" s="15" t="s">
        <v>5</v>
      </c>
      <c r="L217" s="15" t="s">
        <v>5</v>
      </c>
      <c r="M217" s="15" t="s">
        <v>5</v>
      </c>
      <c r="N217" s="15" t="s">
        <v>5</v>
      </c>
      <c r="O217" s="61" t="s">
        <v>5</v>
      </c>
    </row>
    <row r="218" spans="1:15" ht="15.75" customHeight="1" hidden="1">
      <c r="A218" s="28"/>
      <c r="B218" s="200"/>
      <c r="C218" s="203"/>
      <c r="D218" s="203"/>
      <c r="E218" s="11" t="s">
        <v>17</v>
      </c>
      <c r="F218" s="23">
        <f>H218+I218</f>
        <v>0</v>
      </c>
      <c r="G218" s="7">
        <v>0</v>
      </c>
      <c r="H218" s="7">
        <v>0</v>
      </c>
      <c r="I218" s="7"/>
      <c r="J218" s="7"/>
      <c r="K218" s="7"/>
      <c r="L218" s="7"/>
      <c r="M218" s="7"/>
      <c r="N218" s="7"/>
      <c r="O218" s="61" t="s">
        <v>5</v>
      </c>
    </row>
    <row r="219" spans="1:15" ht="18" customHeight="1" hidden="1">
      <c r="A219" s="28"/>
      <c r="B219" s="200"/>
      <c r="C219" s="203"/>
      <c r="D219" s="203"/>
      <c r="E219" s="11" t="s">
        <v>18</v>
      </c>
      <c r="F219" s="23">
        <f>H219+I219</f>
        <v>0</v>
      </c>
      <c r="G219" s="7">
        <v>0</v>
      </c>
      <c r="H219" s="7">
        <v>0</v>
      </c>
      <c r="I219" s="7"/>
      <c r="J219" s="7"/>
      <c r="K219" s="7"/>
      <c r="L219" s="7"/>
      <c r="M219" s="7"/>
      <c r="N219" s="7"/>
      <c r="O219" s="61" t="s">
        <v>5</v>
      </c>
    </row>
    <row r="220" spans="1:15" ht="12.75" hidden="1">
      <c r="A220" s="28"/>
      <c r="B220" s="201"/>
      <c r="C220" s="204"/>
      <c r="D220" s="204"/>
      <c r="E220" s="11" t="s">
        <v>19</v>
      </c>
      <c r="F220" s="23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61" t="s">
        <v>5</v>
      </c>
    </row>
    <row r="221" spans="1:15" s="20" customFormat="1" ht="15" customHeight="1" hidden="1">
      <c r="A221" s="44"/>
      <c r="B221" s="188" t="s">
        <v>92</v>
      </c>
      <c r="C221" s="189"/>
      <c r="D221" s="189"/>
      <c r="E221" s="55" t="s">
        <v>20</v>
      </c>
      <c r="F221" s="23">
        <f>SUM(G221:I221)</f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62" t="s">
        <v>5</v>
      </c>
    </row>
    <row r="222" spans="1:15" ht="19.5" customHeight="1" hidden="1">
      <c r="A222" s="30" t="s">
        <v>133</v>
      </c>
      <c r="B222" s="220" t="s">
        <v>94</v>
      </c>
      <c r="C222" s="193"/>
      <c r="D222" s="194"/>
      <c r="E222" s="12" t="s">
        <v>21</v>
      </c>
      <c r="F222" s="13">
        <f aca="true" t="shared" si="56" ref="F222:N222">SUM(F223:F224)</f>
        <v>0</v>
      </c>
      <c r="G222" s="13">
        <f t="shared" si="56"/>
        <v>0</v>
      </c>
      <c r="H222" s="13">
        <f t="shared" si="56"/>
        <v>0</v>
      </c>
      <c r="I222" s="13">
        <f t="shared" si="56"/>
        <v>0</v>
      </c>
      <c r="J222" s="13">
        <f t="shared" si="56"/>
        <v>0</v>
      </c>
      <c r="K222" s="13">
        <f t="shared" si="56"/>
        <v>0</v>
      </c>
      <c r="L222" s="13">
        <f t="shared" si="56"/>
        <v>0</v>
      </c>
      <c r="M222" s="13">
        <f t="shared" si="56"/>
        <v>0</v>
      </c>
      <c r="N222" s="13">
        <f t="shared" si="56"/>
        <v>0</v>
      </c>
      <c r="O222" s="13">
        <v>0</v>
      </c>
    </row>
    <row r="223" spans="1:15" s="20" customFormat="1" ht="23.25" customHeight="1" hidden="1">
      <c r="A223" s="32"/>
      <c r="B223" s="221"/>
      <c r="C223" s="195"/>
      <c r="D223" s="196"/>
      <c r="E223" s="22" t="s">
        <v>23</v>
      </c>
      <c r="F223" s="23">
        <f aca="true" t="shared" si="57" ref="F223:N223">F226</f>
        <v>0</v>
      </c>
      <c r="G223" s="23">
        <f t="shared" si="57"/>
        <v>0</v>
      </c>
      <c r="H223" s="23">
        <f t="shared" si="57"/>
        <v>0</v>
      </c>
      <c r="I223" s="23">
        <f t="shared" si="57"/>
        <v>0</v>
      </c>
      <c r="J223" s="23">
        <f t="shared" si="57"/>
        <v>0</v>
      </c>
      <c r="K223" s="23">
        <f t="shared" si="57"/>
        <v>0</v>
      </c>
      <c r="L223" s="23">
        <f t="shared" si="57"/>
        <v>0</v>
      </c>
      <c r="M223" s="23">
        <f t="shared" si="57"/>
        <v>0</v>
      </c>
      <c r="N223" s="23">
        <f t="shared" si="57"/>
        <v>0</v>
      </c>
      <c r="O223" s="18" t="s">
        <v>5</v>
      </c>
    </row>
    <row r="224" spans="1:15" s="19" customFormat="1" ht="27.75" customHeight="1" hidden="1">
      <c r="A224" s="33"/>
      <c r="B224" s="222"/>
      <c r="C224" s="197"/>
      <c r="D224" s="198"/>
      <c r="E224" s="16" t="s">
        <v>25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8" t="s">
        <v>5</v>
      </c>
    </row>
    <row r="225" spans="1:15" ht="14.25" customHeight="1" hidden="1">
      <c r="A225" s="28"/>
      <c r="B225" s="225" t="s">
        <v>61</v>
      </c>
      <c r="C225" s="202" t="s">
        <v>22</v>
      </c>
      <c r="D225" s="202" t="s">
        <v>78</v>
      </c>
      <c r="E225" s="8" t="s">
        <v>14</v>
      </c>
      <c r="F225" s="15" t="s">
        <v>5</v>
      </c>
      <c r="G225" s="15" t="s">
        <v>5</v>
      </c>
      <c r="H225" s="15" t="s">
        <v>5</v>
      </c>
      <c r="I225" s="15" t="s">
        <v>5</v>
      </c>
      <c r="J225" s="15" t="s">
        <v>5</v>
      </c>
      <c r="K225" s="15" t="s">
        <v>5</v>
      </c>
      <c r="L225" s="15" t="s">
        <v>5</v>
      </c>
      <c r="M225" s="15" t="s">
        <v>5</v>
      </c>
      <c r="N225" s="15" t="s">
        <v>5</v>
      </c>
      <c r="O225" s="6" t="s">
        <v>5</v>
      </c>
    </row>
    <row r="226" spans="1:15" ht="23.25" customHeight="1" hidden="1">
      <c r="A226" s="28"/>
      <c r="B226" s="227"/>
      <c r="C226" s="204"/>
      <c r="D226" s="204"/>
      <c r="E226" s="11" t="s">
        <v>49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6" t="s">
        <v>5</v>
      </c>
    </row>
    <row r="227" spans="1:15" s="20" customFormat="1" ht="15.75" customHeight="1" hidden="1">
      <c r="A227" s="44"/>
      <c r="B227" s="223" t="s">
        <v>50</v>
      </c>
      <c r="C227" s="224"/>
      <c r="D227" s="224"/>
      <c r="E227" s="45" t="s">
        <v>51</v>
      </c>
      <c r="F227" s="23"/>
      <c r="G227" s="23"/>
      <c r="H227" s="23"/>
      <c r="I227" s="23"/>
      <c r="J227" s="23"/>
      <c r="K227" s="46"/>
      <c r="L227" s="23"/>
      <c r="M227" s="23"/>
      <c r="N227" s="23"/>
      <c r="O227" s="18" t="s">
        <v>5</v>
      </c>
    </row>
    <row r="228" spans="1:15" ht="24.75" customHeight="1" hidden="1">
      <c r="A228" s="30" t="s">
        <v>134</v>
      </c>
      <c r="B228" s="220" t="s">
        <v>143</v>
      </c>
      <c r="C228" s="193"/>
      <c r="D228" s="194"/>
      <c r="E228" s="12" t="s">
        <v>21</v>
      </c>
      <c r="F228" s="13">
        <f aca="true" t="shared" si="58" ref="F228:N228">SUM(F229:F230)</f>
        <v>0</v>
      </c>
      <c r="G228" s="13">
        <f t="shared" si="58"/>
        <v>0</v>
      </c>
      <c r="H228" s="13">
        <f t="shared" si="58"/>
        <v>0</v>
      </c>
      <c r="I228" s="13">
        <f t="shared" si="58"/>
        <v>0</v>
      </c>
      <c r="J228" s="13">
        <f t="shared" si="58"/>
        <v>0</v>
      </c>
      <c r="K228" s="13">
        <f t="shared" si="58"/>
        <v>0</v>
      </c>
      <c r="L228" s="13">
        <f t="shared" si="58"/>
        <v>0</v>
      </c>
      <c r="M228" s="13">
        <f t="shared" si="58"/>
        <v>0</v>
      </c>
      <c r="N228" s="13">
        <f t="shared" si="58"/>
        <v>0</v>
      </c>
      <c r="O228" s="13">
        <f>H228+I228</f>
        <v>0</v>
      </c>
    </row>
    <row r="229" spans="1:15" ht="18" customHeight="1" hidden="1">
      <c r="A229" s="28"/>
      <c r="B229" s="221"/>
      <c r="C229" s="195"/>
      <c r="D229" s="196"/>
      <c r="E229" s="5" t="s">
        <v>23</v>
      </c>
      <c r="F229" s="7">
        <f>F232</f>
        <v>0</v>
      </c>
      <c r="G229" s="7">
        <f aca="true" t="shared" si="59" ref="G229:N229">G232</f>
        <v>0</v>
      </c>
      <c r="H229" s="7">
        <f t="shared" si="59"/>
        <v>0</v>
      </c>
      <c r="I229" s="7">
        <f t="shared" si="59"/>
        <v>0</v>
      </c>
      <c r="J229" s="7">
        <f t="shared" si="59"/>
        <v>0</v>
      </c>
      <c r="K229" s="7">
        <f t="shared" si="59"/>
        <v>0</v>
      </c>
      <c r="L229" s="7">
        <f t="shared" si="59"/>
        <v>0</v>
      </c>
      <c r="M229" s="7">
        <f t="shared" si="59"/>
        <v>0</v>
      </c>
      <c r="N229" s="7">
        <f t="shared" si="59"/>
        <v>0</v>
      </c>
      <c r="O229" s="6" t="s">
        <v>5</v>
      </c>
    </row>
    <row r="230" spans="1:15" ht="17.25" customHeight="1" hidden="1">
      <c r="A230" s="28"/>
      <c r="B230" s="222"/>
      <c r="C230" s="197"/>
      <c r="D230" s="198"/>
      <c r="E230" s="5" t="s">
        <v>25</v>
      </c>
      <c r="F230" s="7"/>
      <c r="G230" s="7"/>
      <c r="H230" s="7"/>
      <c r="I230" s="7"/>
      <c r="J230" s="7"/>
      <c r="K230" s="7"/>
      <c r="L230" s="7"/>
      <c r="M230" s="7"/>
      <c r="N230" s="7"/>
      <c r="O230" s="6" t="s">
        <v>5</v>
      </c>
    </row>
    <row r="231" spans="1:15" ht="12.75" customHeight="1" hidden="1">
      <c r="A231" s="28"/>
      <c r="B231" s="225" t="s">
        <v>61</v>
      </c>
      <c r="C231" s="202" t="s">
        <v>22</v>
      </c>
      <c r="D231" s="202" t="s">
        <v>126</v>
      </c>
      <c r="E231" s="8" t="s">
        <v>14</v>
      </c>
      <c r="F231" s="15" t="s">
        <v>5</v>
      </c>
      <c r="G231" s="15" t="s">
        <v>5</v>
      </c>
      <c r="H231" s="15" t="s">
        <v>5</v>
      </c>
      <c r="I231" s="15" t="s">
        <v>5</v>
      </c>
      <c r="J231" s="15" t="s">
        <v>5</v>
      </c>
      <c r="K231" s="15" t="s">
        <v>5</v>
      </c>
      <c r="L231" s="15" t="s">
        <v>5</v>
      </c>
      <c r="M231" s="15" t="s">
        <v>5</v>
      </c>
      <c r="N231" s="15" t="s">
        <v>5</v>
      </c>
      <c r="O231" s="6" t="s">
        <v>5</v>
      </c>
    </row>
    <row r="232" spans="1:15" ht="23.25" customHeight="1" hidden="1">
      <c r="A232" s="28"/>
      <c r="B232" s="227"/>
      <c r="C232" s="204"/>
      <c r="D232" s="204"/>
      <c r="E232" s="11" t="s">
        <v>49</v>
      </c>
      <c r="F232" s="7">
        <f>H232+I232</f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6" t="s">
        <v>5</v>
      </c>
    </row>
    <row r="233" spans="1:15" ht="14.25" customHeight="1" hidden="1">
      <c r="A233" s="34"/>
      <c r="B233" s="205" t="s">
        <v>50</v>
      </c>
      <c r="C233" s="206"/>
      <c r="D233" s="206"/>
      <c r="E233" s="11" t="s">
        <v>51</v>
      </c>
      <c r="F233" s="7"/>
      <c r="G233" s="7"/>
      <c r="H233" s="7"/>
      <c r="I233" s="7"/>
      <c r="J233" s="7"/>
      <c r="K233" s="15"/>
      <c r="L233" s="7"/>
      <c r="M233" s="7"/>
      <c r="N233" s="7"/>
      <c r="O233" s="6" t="s">
        <v>5</v>
      </c>
    </row>
    <row r="234" spans="1:15" ht="27" customHeight="1">
      <c r="A234" s="30">
        <v>9</v>
      </c>
      <c r="B234" s="221" t="s">
        <v>95</v>
      </c>
      <c r="C234" s="195"/>
      <c r="D234" s="196"/>
      <c r="E234" s="12" t="s">
        <v>21</v>
      </c>
      <c r="F234" s="13">
        <f aca="true" t="shared" si="60" ref="F234:N234">SUM(F235:F236)</f>
        <v>33210</v>
      </c>
      <c r="G234" s="13">
        <f t="shared" si="60"/>
        <v>0</v>
      </c>
      <c r="H234" s="13">
        <f t="shared" si="60"/>
        <v>14944.5</v>
      </c>
      <c r="I234" s="13">
        <f t="shared" si="60"/>
        <v>8302.5</v>
      </c>
      <c r="J234" s="13">
        <f t="shared" si="60"/>
        <v>0</v>
      </c>
      <c r="K234" s="13">
        <f t="shared" si="60"/>
        <v>0</v>
      </c>
      <c r="L234" s="13">
        <f t="shared" si="60"/>
        <v>0</v>
      </c>
      <c r="M234" s="13">
        <f t="shared" si="60"/>
        <v>0</v>
      </c>
      <c r="N234" s="13">
        <f t="shared" si="60"/>
        <v>0</v>
      </c>
      <c r="O234" s="13">
        <v>0</v>
      </c>
    </row>
    <row r="235" spans="1:15" ht="30" customHeight="1">
      <c r="A235" s="28"/>
      <c r="B235" s="221"/>
      <c r="C235" s="195"/>
      <c r="D235" s="196"/>
      <c r="E235" s="5" t="s">
        <v>23</v>
      </c>
      <c r="F235" s="7">
        <f aca="true" t="shared" si="61" ref="F235:N235">F238</f>
        <v>33210</v>
      </c>
      <c r="G235" s="7">
        <f t="shared" si="61"/>
        <v>0</v>
      </c>
      <c r="H235" s="7">
        <f t="shared" si="61"/>
        <v>14944.5</v>
      </c>
      <c r="I235" s="7">
        <f t="shared" si="61"/>
        <v>8302.5</v>
      </c>
      <c r="J235" s="7">
        <f t="shared" si="61"/>
        <v>0</v>
      </c>
      <c r="K235" s="7">
        <f t="shared" si="61"/>
        <v>0</v>
      </c>
      <c r="L235" s="7">
        <f t="shared" si="61"/>
        <v>0</v>
      </c>
      <c r="M235" s="7">
        <f t="shared" si="61"/>
        <v>0</v>
      </c>
      <c r="N235" s="7">
        <f t="shared" si="61"/>
        <v>0</v>
      </c>
      <c r="O235" s="6" t="s">
        <v>5</v>
      </c>
    </row>
    <row r="236" spans="1:15" ht="26.25" customHeight="1">
      <c r="A236" s="28"/>
      <c r="B236" s="222"/>
      <c r="C236" s="197"/>
      <c r="D236" s="198"/>
      <c r="E236" s="5" t="s">
        <v>25</v>
      </c>
      <c r="F236" s="7"/>
      <c r="G236" s="7"/>
      <c r="H236" s="7"/>
      <c r="I236" s="7"/>
      <c r="J236" s="7"/>
      <c r="K236" s="7"/>
      <c r="L236" s="7"/>
      <c r="M236" s="7"/>
      <c r="N236" s="7"/>
      <c r="O236" s="6" t="s">
        <v>5</v>
      </c>
    </row>
    <row r="237" spans="1:15" ht="12.75" customHeight="1">
      <c r="A237" s="28"/>
      <c r="B237" s="225" t="s">
        <v>61</v>
      </c>
      <c r="C237" s="202" t="s">
        <v>22</v>
      </c>
      <c r="D237" s="202" t="s">
        <v>91</v>
      </c>
      <c r="E237" s="8" t="s">
        <v>14</v>
      </c>
      <c r="F237" s="15" t="s">
        <v>5</v>
      </c>
      <c r="G237" s="15" t="s">
        <v>5</v>
      </c>
      <c r="H237" s="15" t="s">
        <v>5</v>
      </c>
      <c r="I237" s="15" t="s">
        <v>5</v>
      </c>
      <c r="J237" s="15" t="s">
        <v>5</v>
      </c>
      <c r="K237" s="15" t="s">
        <v>5</v>
      </c>
      <c r="L237" s="15" t="s">
        <v>5</v>
      </c>
      <c r="M237" s="15" t="s">
        <v>5</v>
      </c>
      <c r="N237" s="15" t="s">
        <v>5</v>
      </c>
      <c r="O237" s="6" t="s">
        <v>5</v>
      </c>
    </row>
    <row r="238" spans="1:15" ht="23.25" customHeight="1">
      <c r="A238" s="28"/>
      <c r="B238" s="227"/>
      <c r="C238" s="204"/>
      <c r="D238" s="204"/>
      <c r="E238" s="11" t="s">
        <v>49</v>
      </c>
      <c r="F238" s="7">
        <f>9963+H238+I238</f>
        <v>33210</v>
      </c>
      <c r="G238" s="7">
        <v>0</v>
      </c>
      <c r="H238" s="7">
        <f>14944.5</f>
        <v>14944.5</v>
      </c>
      <c r="I238" s="7">
        <v>8302.5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6" t="s">
        <v>5</v>
      </c>
    </row>
    <row r="239" spans="1:15" ht="18.75" customHeight="1">
      <c r="A239" s="34"/>
      <c r="B239" s="205" t="s">
        <v>50</v>
      </c>
      <c r="C239" s="206"/>
      <c r="D239" s="206"/>
      <c r="E239" s="64" t="s">
        <v>51</v>
      </c>
      <c r="F239" s="101"/>
      <c r="G239" s="101"/>
      <c r="H239" s="101"/>
      <c r="I239" s="101"/>
      <c r="J239" s="101"/>
      <c r="K239" s="83"/>
      <c r="L239" s="101"/>
      <c r="M239" s="101"/>
      <c r="N239" s="101"/>
      <c r="O239" s="84" t="s">
        <v>5</v>
      </c>
    </row>
    <row r="240" spans="1:15" ht="17.25" customHeight="1">
      <c r="A240" s="30">
        <v>10</v>
      </c>
      <c r="B240" s="220" t="s">
        <v>170</v>
      </c>
      <c r="C240" s="193"/>
      <c r="D240" s="194"/>
      <c r="E240" s="12" t="s">
        <v>21</v>
      </c>
      <c r="F240" s="13">
        <f aca="true" t="shared" si="62" ref="F240:N240">SUM(F241:F242)</f>
        <v>20050</v>
      </c>
      <c r="G240" s="13">
        <f t="shared" si="62"/>
        <v>0</v>
      </c>
      <c r="H240" s="13">
        <f t="shared" si="62"/>
        <v>8020</v>
      </c>
      <c r="I240" s="13">
        <f t="shared" si="62"/>
        <v>12030</v>
      </c>
      <c r="J240" s="13">
        <f t="shared" si="62"/>
        <v>0</v>
      </c>
      <c r="K240" s="13">
        <f t="shared" si="62"/>
        <v>0</v>
      </c>
      <c r="L240" s="13">
        <f t="shared" si="62"/>
        <v>0</v>
      </c>
      <c r="M240" s="13">
        <f t="shared" si="62"/>
        <v>0</v>
      </c>
      <c r="N240" s="13">
        <f t="shared" si="62"/>
        <v>0</v>
      </c>
      <c r="O240" s="13">
        <v>0</v>
      </c>
    </row>
    <row r="241" spans="1:15" ht="18" customHeight="1">
      <c r="A241" s="28"/>
      <c r="B241" s="221"/>
      <c r="C241" s="195"/>
      <c r="D241" s="196"/>
      <c r="E241" s="5" t="s">
        <v>23</v>
      </c>
      <c r="F241" s="7">
        <f>F244</f>
        <v>20050</v>
      </c>
      <c r="G241" s="7">
        <f aca="true" t="shared" si="63" ref="G241:N241">G244</f>
        <v>0</v>
      </c>
      <c r="H241" s="7">
        <f t="shared" si="63"/>
        <v>8020</v>
      </c>
      <c r="I241" s="7">
        <f t="shared" si="63"/>
        <v>12030</v>
      </c>
      <c r="J241" s="7">
        <f t="shared" si="63"/>
        <v>0</v>
      </c>
      <c r="K241" s="7">
        <f t="shared" si="63"/>
        <v>0</v>
      </c>
      <c r="L241" s="7">
        <f t="shared" si="63"/>
        <v>0</v>
      </c>
      <c r="M241" s="7">
        <f t="shared" si="63"/>
        <v>0</v>
      </c>
      <c r="N241" s="7">
        <f t="shared" si="63"/>
        <v>0</v>
      </c>
      <c r="O241" s="6" t="s">
        <v>5</v>
      </c>
    </row>
    <row r="242" spans="1:15" ht="17.25" customHeight="1">
      <c r="A242" s="28"/>
      <c r="B242" s="222"/>
      <c r="C242" s="197"/>
      <c r="D242" s="198"/>
      <c r="E242" s="5" t="s">
        <v>25</v>
      </c>
      <c r="F242" s="7"/>
      <c r="G242" s="7"/>
      <c r="H242" s="7"/>
      <c r="I242" s="7"/>
      <c r="J242" s="7"/>
      <c r="K242" s="7"/>
      <c r="L242" s="7"/>
      <c r="M242" s="7"/>
      <c r="N242" s="7"/>
      <c r="O242" s="6" t="s">
        <v>5</v>
      </c>
    </row>
    <row r="243" spans="1:15" ht="12.75" customHeight="1">
      <c r="A243" s="28"/>
      <c r="B243" s="225" t="s">
        <v>61</v>
      </c>
      <c r="C243" s="202" t="s">
        <v>22</v>
      </c>
      <c r="D243" s="202" t="s">
        <v>126</v>
      </c>
      <c r="E243" s="8" t="s">
        <v>14</v>
      </c>
      <c r="F243" s="15" t="s">
        <v>5</v>
      </c>
      <c r="G243" s="15" t="s">
        <v>5</v>
      </c>
      <c r="H243" s="15" t="s">
        <v>5</v>
      </c>
      <c r="I243" s="15" t="s">
        <v>5</v>
      </c>
      <c r="J243" s="15" t="s">
        <v>5</v>
      </c>
      <c r="K243" s="15" t="s">
        <v>5</v>
      </c>
      <c r="L243" s="15" t="s">
        <v>5</v>
      </c>
      <c r="M243" s="15" t="s">
        <v>5</v>
      </c>
      <c r="N243" s="15" t="s">
        <v>5</v>
      </c>
      <c r="O243" s="6" t="s">
        <v>5</v>
      </c>
    </row>
    <row r="244" spans="1:15" ht="23.25" customHeight="1">
      <c r="A244" s="28"/>
      <c r="B244" s="227"/>
      <c r="C244" s="204"/>
      <c r="D244" s="204"/>
      <c r="E244" s="11" t="s">
        <v>49</v>
      </c>
      <c r="F244" s="7">
        <f>H244+I244</f>
        <v>20050</v>
      </c>
      <c r="G244" s="7">
        <v>0</v>
      </c>
      <c r="H244" s="7">
        <v>8020</v>
      </c>
      <c r="I244" s="7">
        <v>12030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6" t="s">
        <v>5</v>
      </c>
    </row>
    <row r="245" spans="1:15" ht="14.25" customHeight="1">
      <c r="A245" s="34"/>
      <c r="B245" s="205" t="s">
        <v>50</v>
      </c>
      <c r="C245" s="206"/>
      <c r="D245" s="206"/>
      <c r="E245" s="11" t="s">
        <v>51</v>
      </c>
      <c r="F245" s="7"/>
      <c r="G245" s="7"/>
      <c r="H245" s="7"/>
      <c r="I245" s="7"/>
      <c r="J245" s="7"/>
      <c r="K245" s="15"/>
      <c r="L245" s="7"/>
      <c r="M245" s="7"/>
      <c r="N245" s="7"/>
      <c r="O245" s="6" t="s">
        <v>5</v>
      </c>
    </row>
    <row r="246" spans="1:15" ht="18.75" customHeight="1">
      <c r="A246" s="30">
        <v>11</v>
      </c>
      <c r="B246" s="221" t="s">
        <v>146</v>
      </c>
      <c r="C246" s="195"/>
      <c r="D246" s="196"/>
      <c r="E246" s="63" t="s">
        <v>21</v>
      </c>
      <c r="F246" s="100">
        <f aca="true" t="shared" si="64" ref="F246:N246">SUM(F247:F248)</f>
        <v>1250303.8</v>
      </c>
      <c r="G246" s="100">
        <f t="shared" si="64"/>
        <v>0</v>
      </c>
      <c r="H246" s="100">
        <f t="shared" si="64"/>
        <v>380000</v>
      </c>
      <c r="I246" s="100">
        <f t="shared" si="64"/>
        <v>400000</v>
      </c>
      <c r="J246" s="100">
        <f t="shared" si="64"/>
        <v>302203.8</v>
      </c>
      <c r="K246" s="100">
        <f t="shared" si="64"/>
        <v>0</v>
      </c>
      <c r="L246" s="100">
        <f t="shared" si="64"/>
        <v>0</v>
      </c>
      <c r="M246" s="100">
        <f t="shared" si="64"/>
        <v>0</v>
      </c>
      <c r="N246" s="100">
        <f t="shared" si="64"/>
        <v>0</v>
      </c>
      <c r="O246" s="100">
        <v>0</v>
      </c>
    </row>
    <row r="247" spans="1:15" ht="12" customHeight="1">
      <c r="A247" s="28"/>
      <c r="B247" s="221"/>
      <c r="C247" s="195"/>
      <c r="D247" s="196"/>
      <c r="E247" s="5" t="s">
        <v>23</v>
      </c>
      <c r="F247" s="7">
        <f aca="true" t="shared" si="65" ref="F247:N247">F250</f>
        <v>1250303.8</v>
      </c>
      <c r="G247" s="7">
        <f t="shared" si="65"/>
        <v>0</v>
      </c>
      <c r="H247" s="7">
        <f t="shared" si="65"/>
        <v>380000</v>
      </c>
      <c r="I247" s="7">
        <f t="shared" si="65"/>
        <v>400000</v>
      </c>
      <c r="J247" s="7">
        <f t="shared" si="65"/>
        <v>302203.8</v>
      </c>
      <c r="K247" s="7">
        <f t="shared" si="65"/>
        <v>0</v>
      </c>
      <c r="L247" s="7">
        <f t="shared" si="65"/>
        <v>0</v>
      </c>
      <c r="M247" s="7">
        <f t="shared" si="65"/>
        <v>0</v>
      </c>
      <c r="N247" s="7">
        <f t="shared" si="65"/>
        <v>0</v>
      </c>
      <c r="O247" s="6" t="s">
        <v>5</v>
      </c>
    </row>
    <row r="248" spans="1:15" ht="14.25" customHeight="1">
      <c r="A248" s="28"/>
      <c r="B248" s="222"/>
      <c r="C248" s="197"/>
      <c r="D248" s="198"/>
      <c r="E248" s="5" t="s">
        <v>25</v>
      </c>
      <c r="F248" s="7"/>
      <c r="G248" s="7"/>
      <c r="H248" s="7"/>
      <c r="I248" s="7"/>
      <c r="J248" s="7"/>
      <c r="K248" s="7"/>
      <c r="L248" s="7"/>
      <c r="M248" s="7"/>
      <c r="N248" s="7"/>
      <c r="O248" s="6" t="s">
        <v>5</v>
      </c>
    </row>
    <row r="249" spans="1:15" ht="21" customHeight="1">
      <c r="A249" s="28"/>
      <c r="B249" s="234" t="s">
        <v>52</v>
      </c>
      <c r="C249" s="202" t="s">
        <v>22</v>
      </c>
      <c r="D249" s="202" t="s">
        <v>118</v>
      </c>
      <c r="E249" s="8" t="s">
        <v>14</v>
      </c>
      <c r="F249" s="15" t="s">
        <v>5</v>
      </c>
      <c r="G249" s="15" t="s">
        <v>5</v>
      </c>
      <c r="H249" s="15" t="s">
        <v>5</v>
      </c>
      <c r="I249" s="15" t="s">
        <v>5</v>
      </c>
      <c r="J249" s="15" t="s">
        <v>5</v>
      </c>
      <c r="K249" s="15" t="s">
        <v>5</v>
      </c>
      <c r="L249" s="15" t="s">
        <v>5</v>
      </c>
      <c r="M249" s="15" t="s">
        <v>5</v>
      </c>
      <c r="N249" s="15" t="s">
        <v>5</v>
      </c>
      <c r="O249" s="6" t="s">
        <v>5</v>
      </c>
    </row>
    <row r="250" spans="1:15" ht="35.25" customHeight="1">
      <c r="A250" s="28"/>
      <c r="B250" s="235"/>
      <c r="C250" s="204"/>
      <c r="D250" s="204"/>
      <c r="E250" s="11" t="s">
        <v>49</v>
      </c>
      <c r="F250" s="7">
        <f>168100+H250+I250+J250</f>
        <v>1250303.8</v>
      </c>
      <c r="G250" s="7">
        <v>0</v>
      </c>
      <c r="H250" s="7">
        <v>380000</v>
      </c>
      <c r="I250" s="7">
        <v>400000</v>
      </c>
      <c r="J250" s="7">
        <v>302203.8</v>
      </c>
      <c r="K250" s="15">
        <v>0</v>
      </c>
      <c r="L250" s="7">
        <v>0</v>
      </c>
      <c r="M250" s="7">
        <v>0</v>
      </c>
      <c r="N250" s="7">
        <v>0</v>
      </c>
      <c r="O250" s="6" t="s">
        <v>5</v>
      </c>
    </row>
    <row r="251" spans="1:15" ht="18" customHeight="1">
      <c r="A251" s="34"/>
      <c r="B251" s="205" t="s">
        <v>54</v>
      </c>
      <c r="C251" s="206"/>
      <c r="D251" s="206"/>
      <c r="E251" s="64" t="s">
        <v>51</v>
      </c>
      <c r="F251" s="7"/>
      <c r="G251" s="7"/>
      <c r="H251" s="7"/>
      <c r="I251" s="7"/>
      <c r="J251" s="7"/>
      <c r="K251" s="15"/>
      <c r="L251" s="7"/>
      <c r="M251" s="7"/>
      <c r="N251" s="7"/>
      <c r="O251" s="6" t="s">
        <v>5</v>
      </c>
    </row>
    <row r="252" spans="1:15" ht="12.75" customHeight="1">
      <c r="A252" s="30">
        <v>12</v>
      </c>
      <c r="B252" s="220" t="s">
        <v>167</v>
      </c>
      <c r="C252" s="193"/>
      <c r="D252" s="194"/>
      <c r="E252" s="12" t="s">
        <v>21</v>
      </c>
      <c r="F252" s="13">
        <f aca="true" t="shared" si="66" ref="F252:N252">SUM(F253:F254)</f>
        <v>90000</v>
      </c>
      <c r="G252" s="13">
        <f t="shared" si="66"/>
        <v>0</v>
      </c>
      <c r="H252" s="13">
        <f t="shared" si="66"/>
        <v>0</v>
      </c>
      <c r="I252" s="13">
        <f t="shared" si="66"/>
        <v>50000</v>
      </c>
      <c r="J252" s="13">
        <f t="shared" si="66"/>
        <v>40000</v>
      </c>
      <c r="K252" s="13">
        <f t="shared" si="66"/>
        <v>0</v>
      </c>
      <c r="L252" s="13">
        <f t="shared" si="66"/>
        <v>0</v>
      </c>
      <c r="M252" s="13">
        <f t="shared" si="66"/>
        <v>0</v>
      </c>
      <c r="N252" s="13">
        <f t="shared" si="66"/>
        <v>0</v>
      </c>
      <c r="O252" s="13">
        <f>F252</f>
        <v>90000</v>
      </c>
    </row>
    <row r="253" spans="1:15" ht="12.75">
      <c r="A253" s="28"/>
      <c r="B253" s="221"/>
      <c r="C253" s="195"/>
      <c r="D253" s="196"/>
      <c r="E253" s="5" t="s">
        <v>23</v>
      </c>
      <c r="F253" s="7">
        <f aca="true" t="shared" si="67" ref="F253:N253">F256</f>
        <v>90000</v>
      </c>
      <c r="G253" s="7">
        <f t="shared" si="67"/>
        <v>0</v>
      </c>
      <c r="H253" s="7">
        <f t="shared" si="67"/>
        <v>0</v>
      </c>
      <c r="I253" s="7">
        <f t="shared" si="67"/>
        <v>50000</v>
      </c>
      <c r="J253" s="7">
        <f t="shared" si="67"/>
        <v>40000</v>
      </c>
      <c r="K253" s="7">
        <f t="shared" si="67"/>
        <v>0</v>
      </c>
      <c r="L253" s="7">
        <f t="shared" si="67"/>
        <v>0</v>
      </c>
      <c r="M253" s="7">
        <f t="shared" si="67"/>
        <v>0</v>
      </c>
      <c r="N253" s="7">
        <f t="shared" si="67"/>
        <v>0</v>
      </c>
      <c r="O253" s="6" t="s">
        <v>5</v>
      </c>
    </row>
    <row r="254" spans="1:15" ht="12.75">
      <c r="A254" s="28"/>
      <c r="B254" s="222"/>
      <c r="C254" s="197"/>
      <c r="D254" s="198"/>
      <c r="E254" s="5" t="s">
        <v>25</v>
      </c>
      <c r="F254" s="7"/>
      <c r="G254" s="7"/>
      <c r="H254" s="7"/>
      <c r="I254" s="7"/>
      <c r="J254" s="7"/>
      <c r="K254" s="7"/>
      <c r="L254" s="7"/>
      <c r="M254" s="7"/>
      <c r="N254" s="7"/>
      <c r="O254" s="6" t="s">
        <v>5</v>
      </c>
    </row>
    <row r="255" spans="1:15" ht="21" customHeight="1">
      <c r="A255" s="28"/>
      <c r="B255" s="225" t="s">
        <v>61</v>
      </c>
      <c r="C255" s="202" t="s">
        <v>22</v>
      </c>
      <c r="D255" s="202" t="s">
        <v>168</v>
      </c>
      <c r="E255" s="8" t="s">
        <v>14</v>
      </c>
      <c r="F255" s="15" t="s">
        <v>5</v>
      </c>
      <c r="G255" s="15" t="s">
        <v>5</v>
      </c>
      <c r="H255" s="15" t="s">
        <v>5</v>
      </c>
      <c r="I255" s="15" t="s">
        <v>5</v>
      </c>
      <c r="J255" s="15" t="s">
        <v>5</v>
      </c>
      <c r="K255" s="15" t="s">
        <v>5</v>
      </c>
      <c r="L255" s="15" t="s">
        <v>5</v>
      </c>
      <c r="M255" s="15" t="s">
        <v>5</v>
      </c>
      <c r="N255" s="15" t="s">
        <v>5</v>
      </c>
      <c r="O255" s="6" t="s">
        <v>5</v>
      </c>
    </row>
    <row r="256" spans="1:15" ht="15" customHeight="1">
      <c r="A256" s="28"/>
      <c r="B256" s="227"/>
      <c r="C256" s="204"/>
      <c r="D256" s="204"/>
      <c r="E256" s="11" t="s">
        <v>49</v>
      </c>
      <c r="F256" s="7">
        <f>H256+I256+J256</f>
        <v>90000</v>
      </c>
      <c r="G256" s="7">
        <v>0</v>
      </c>
      <c r="H256" s="7">
        <v>0</v>
      </c>
      <c r="I256" s="7">
        <v>50000</v>
      </c>
      <c r="J256" s="7">
        <v>40000</v>
      </c>
      <c r="K256" s="15">
        <v>0</v>
      </c>
      <c r="L256" s="7">
        <v>0</v>
      </c>
      <c r="M256" s="7">
        <v>0</v>
      </c>
      <c r="N256" s="7">
        <v>0</v>
      </c>
      <c r="O256" s="6" t="s">
        <v>5</v>
      </c>
    </row>
    <row r="257" spans="1:15" ht="12.75" customHeight="1">
      <c r="A257" s="34"/>
      <c r="B257" s="205" t="s">
        <v>50</v>
      </c>
      <c r="C257" s="206"/>
      <c r="D257" s="206"/>
      <c r="E257" s="64" t="s">
        <v>51</v>
      </c>
      <c r="F257" s="7"/>
      <c r="G257" s="7"/>
      <c r="H257" s="7"/>
      <c r="I257" s="7"/>
      <c r="J257" s="7"/>
      <c r="K257" s="15"/>
      <c r="L257" s="7"/>
      <c r="M257" s="7"/>
      <c r="N257" s="7"/>
      <c r="O257" s="6" t="s">
        <v>5</v>
      </c>
    </row>
    <row r="258" spans="1:15" ht="16.5" customHeight="1" hidden="1">
      <c r="A258" s="30" t="s">
        <v>164</v>
      </c>
      <c r="B258" s="221" t="s">
        <v>147</v>
      </c>
      <c r="C258" s="195"/>
      <c r="D258" s="196"/>
      <c r="E258" s="63" t="s">
        <v>21</v>
      </c>
      <c r="F258" s="13">
        <f aca="true" t="shared" si="68" ref="F258:N258">SUM(F259:F260)</f>
        <v>0</v>
      </c>
      <c r="G258" s="13">
        <f t="shared" si="68"/>
        <v>0</v>
      </c>
      <c r="H258" s="13">
        <f t="shared" si="68"/>
        <v>0</v>
      </c>
      <c r="I258" s="13">
        <f t="shared" si="68"/>
        <v>0</v>
      </c>
      <c r="J258" s="13">
        <f t="shared" si="68"/>
        <v>0</v>
      </c>
      <c r="K258" s="13">
        <f t="shared" si="68"/>
        <v>0</v>
      </c>
      <c r="L258" s="13">
        <f t="shared" si="68"/>
        <v>0</v>
      </c>
      <c r="M258" s="13">
        <f t="shared" si="68"/>
        <v>0</v>
      </c>
      <c r="N258" s="13">
        <f t="shared" si="68"/>
        <v>0</v>
      </c>
      <c r="O258" s="13">
        <v>0</v>
      </c>
    </row>
    <row r="259" spans="1:15" ht="18" customHeight="1" hidden="1">
      <c r="A259" s="28"/>
      <c r="B259" s="221"/>
      <c r="C259" s="195"/>
      <c r="D259" s="196"/>
      <c r="E259" s="5" t="s">
        <v>23</v>
      </c>
      <c r="F259" s="7">
        <f aca="true" t="shared" si="69" ref="F259:N259">F262</f>
        <v>0</v>
      </c>
      <c r="G259" s="7">
        <f t="shared" si="69"/>
        <v>0</v>
      </c>
      <c r="H259" s="7">
        <f t="shared" si="69"/>
        <v>0</v>
      </c>
      <c r="I259" s="7">
        <f t="shared" si="69"/>
        <v>0</v>
      </c>
      <c r="J259" s="7">
        <f t="shared" si="69"/>
        <v>0</v>
      </c>
      <c r="K259" s="7">
        <f t="shared" si="69"/>
        <v>0</v>
      </c>
      <c r="L259" s="7">
        <f t="shared" si="69"/>
        <v>0</v>
      </c>
      <c r="M259" s="7">
        <f t="shared" si="69"/>
        <v>0</v>
      </c>
      <c r="N259" s="7">
        <f t="shared" si="69"/>
        <v>0</v>
      </c>
      <c r="O259" s="6" t="s">
        <v>5</v>
      </c>
    </row>
    <row r="260" spans="1:15" ht="17.25" customHeight="1" hidden="1">
      <c r="A260" s="28"/>
      <c r="B260" s="222"/>
      <c r="C260" s="197"/>
      <c r="D260" s="198"/>
      <c r="E260" s="5" t="s">
        <v>25</v>
      </c>
      <c r="F260" s="7"/>
      <c r="G260" s="7"/>
      <c r="H260" s="7"/>
      <c r="I260" s="7"/>
      <c r="J260" s="7"/>
      <c r="K260" s="7"/>
      <c r="L260" s="7"/>
      <c r="M260" s="7"/>
      <c r="N260" s="7"/>
      <c r="O260" s="6" t="s">
        <v>5</v>
      </c>
    </row>
    <row r="261" spans="1:15" ht="22.5" customHeight="1" hidden="1">
      <c r="A261" s="28"/>
      <c r="B261" s="234" t="s">
        <v>52</v>
      </c>
      <c r="C261" s="202" t="s">
        <v>22</v>
      </c>
      <c r="D261" s="202" t="s">
        <v>78</v>
      </c>
      <c r="E261" s="8" t="s">
        <v>14</v>
      </c>
      <c r="F261" s="15" t="s">
        <v>5</v>
      </c>
      <c r="G261" s="15" t="s">
        <v>5</v>
      </c>
      <c r="H261" s="15" t="s">
        <v>5</v>
      </c>
      <c r="I261" s="15" t="s">
        <v>5</v>
      </c>
      <c r="J261" s="15" t="s">
        <v>5</v>
      </c>
      <c r="K261" s="15" t="s">
        <v>5</v>
      </c>
      <c r="L261" s="15" t="s">
        <v>5</v>
      </c>
      <c r="M261" s="15" t="s">
        <v>5</v>
      </c>
      <c r="N261" s="15" t="s">
        <v>5</v>
      </c>
      <c r="O261" s="6" t="s">
        <v>5</v>
      </c>
    </row>
    <row r="262" spans="1:15" ht="35.25" customHeight="1" hidden="1">
      <c r="A262" s="28"/>
      <c r="B262" s="235"/>
      <c r="C262" s="204"/>
      <c r="D262" s="204"/>
      <c r="E262" s="11" t="s">
        <v>49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15">
        <v>0</v>
      </c>
      <c r="L262" s="7">
        <v>0</v>
      </c>
      <c r="M262" s="7">
        <v>0</v>
      </c>
      <c r="N262" s="7">
        <v>0</v>
      </c>
      <c r="O262" s="6" t="s">
        <v>5</v>
      </c>
    </row>
    <row r="263" spans="1:15" ht="12" customHeight="1" hidden="1">
      <c r="A263" s="34"/>
      <c r="B263" s="129" t="s">
        <v>54</v>
      </c>
      <c r="C263" s="130"/>
      <c r="D263" s="130"/>
      <c r="E263" s="11" t="s">
        <v>51</v>
      </c>
      <c r="F263" s="7"/>
      <c r="G263" s="7"/>
      <c r="H263" s="7"/>
      <c r="I263" s="7"/>
      <c r="J263" s="7"/>
      <c r="K263" s="15"/>
      <c r="L263" s="7"/>
      <c r="M263" s="7"/>
      <c r="N263" s="7"/>
      <c r="O263" s="6" t="s">
        <v>5</v>
      </c>
    </row>
    <row r="264" spans="1:15" ht="33.75" customHeight="1">
      <c r="A264" s="30">
        <v>13</v>
      </c>
      <c r="B264" s="221" t="s">
        <v>169</v>
      </c>
      <c r="C264" s="195"/>
      <c r="D264" s="196"/>
      <c r="E264" s="63" t="s">
        <v>21</v>
      </c>
      <c r="F264" s="13">
        <f aca="true" t="shared" si="70" ref="F264:N264">SUM(F265:F266)</f>
        <v>2993220</v>
      </c>
      <c r="G264" s="13">
        <f t="shared" si="70"/>
        <v>0</v>
      </c>
      <c r="H264" s="13">
        <f t="shared" si="70"/>
        <v>1496610</v>
      </c>
      <c r="I264" s="13">
        <f t="shared" si="70"/>
        <v>1047060</v>
      </c>
      <c r="J264" s="13">
        <f t="shared" si="70"/>
        <v>0</v>
      </c>
      <c r="K264" s="13">
        <f t="shared" si="70"/>
        <v>0</v>
      </c>
      <c r="L264" s="13">
        <f t="shared" si="70"/>
        <v>0</v>
      </c>
      <c r="M264" s="13">
        <f t="shared" si="70"/>
        <v>0</v>
      </c>
      <c r="N264" s="13">
        <f t="shared" si="70"/>
        <v>0</v>
      </c>
      <c r="O264" s="13">
        <v>0</v>
      </c>
    </row>
    <row r="265" spans="1:15" ht="12.75">
      <c r="A265" s="28"/>
      <c r="B265" s="221"/>
      <c r="C265" s="195"/>
      <c r="D265" s="196"/>
      <c r="E265" s="5" t="s">
        <v>23</v>
      </c>
      <c r="F265" s="7">
        <f aca="true" t="shared" si="71" ref="F265:N265">F268</f>
        <v>2993220</v>
      </c>
      <c r="G265" s="7">
        <f t="shared" si="71"/>
        <v>0</v>
      </c>
      <c r="H265" s="7">
        <f t="shared" si="71"/>
        <v>1496610</v>
      </c>
      <c r="I265" s="7">
        <f t="shared" si="71"/>
        <v>1047060</v>
      </c>
      <c r="J265" s="7">
        <f t="shared" si="71"/>
        <v>0</v>
      </c>
      <c r="K265" s="7">
        <f t="shared" si="71"/>
        <v>0</v>
      </c>
      <c r="L265" s="7">
        <f t="shared" si="71"/>
        <v>0</v>
      </c>
      <c r="M265" s="7">
        <f t="shared" si="71"/>
        <v>0</v>
      </c>
      <c r="N265" s="7">
        <f t="shared" si="71"/>
        <v>0</v>
      </c>
      <c r="O265" s="6" t="s">
        <v>5</v>
      </c>
    </row>
    <row r="266" spans="1:15" ht="12.75">
      <c r="A266" s="28"/>
      <c r="B266" s="222"/>
      <c r="C266" s="197"/>
      <c r="D266" s="198"/>
      <c r="E266" s="5" t="s">
        <v>25</v>
      </c>
      <c r="F266" s="7"/>
      <c r="G266" s="7"/>
      <c r="H266" s="7"/>
      <c r="I266" s="7"/>
      <c r="J266" s="7"/>
      <c r="K266" s="7"/>
      <c r="L266" s="7"/>
      <c r="M266" s="7"/>
      <c r="N266" s="7"/>
      <c r="O266" s="6" t="s">
        <v>5</v>
      </c>
    </row>
    <row r="267" spans="1:15" ht="17.25" customHeight="1">
      <c r="A267" s="28"/>
      <c r="B267" s="234" t="s">
        <v>109</v>
      </c>
      <c r="C267" s="202" t="s">
        <v>22</v>
      </c>
      <c r="D267" s="202" t="s">
        <v>33</v>
      </c>
      <c r="E267" s="8" t="s">
        <v>14</v>
      </c>
      <c r="F267" s="15" t="s">
        <v>5</v>
      </c>
      <c r="G267" s="15" t="s">
        <v>5</v>
      </c>
      <c r="H267" s="15" t="s">
        <v>5</v>
      </c>
      <c r="I267" s="15" t="s">
        <v>5</v>
      </c>
      <c r="J267" s="15" t="s">
        <v>5</v>
      </c>
      <c r="K267" s="15" t="s">
        <v>5</v>
      </c>
      <c r="L267" s="15" t="s">
        <v>5</v>
      </c>
      <c r="M267" s="15" t="s">
        <v>5</v>
      </c>
      <c r="N267" s="15" t="s">
        <v>5</v>
      </c>
      <c r="O267" s="6" t="s">
        <v>5</v>
      </c>
    </row>
    <row r="268" spans="1:15" ht="19.5" customHeight="1">
      <c r="A268" s="28"/>
      <c r="B268" s="235"/>
      <c r="C268" s="204"/>
      <c r="D268" s="204"/>
      <c r="E268" s="11" t="s">
        <v>49</v>
      </c>
      <c r="F268" s="7">
        <v>2993220</v>
      </c>
      <c r="G268" s="7">
        <v>0</v>
      </c>
      <c r="H268" s="7">
        <v>1496610</v>
      </c>
      <c r="I268" s="7">
        <v>1047060</v>
      </c>
      <c r="J268" s="7">
        <v>0</v>
      </c>
      <c r="K268" s="15">
        <v>0</v>
      </c>
      <c r="L268" s="7">
        <v>0</v>
      </c>
      <c r="M268" s="7">
        <v>0</v>
      </c>
      <c r="N268" s="7">
        <v>0</v>
      </c>
      <c r="O268" s="6" t="s">
        <v>5</v>
      </c>
    </row>
    <row r="269" spans="1:15" ht="15" customHeight="1">
      <c r="A269" s="34"/>
      <c r="B269" s="129" t="s">
        <v>107</v>
      </c>
      <c r="C269" s="130"/>
      <c r="D269" s="130"/>
      <c r="E269" s="11" t="s">
        <v>51</v>
      </c>
      <c r="F269" s="7"/>
      <c r="G269" s="7"/>
      <c r="H269" s="7"/>
      <c r="I269" s="7"/>
      <c r="J269" s="7"/>
      <c r="K269" s="15"/>
      <c r="L269" s="7"/>
      <c r="M269" s="7"/>
      <c r="N269" s="7"/>
      <c r="O269" s="6" t="s">
        <v>5</v>
      </c>
    </row>
    <row r="270" spans="1:15" ht="12.75" hidden="1">
      <c r="A270" s="30" t="s">
        <v>166</v>
      </c>
      <c r="B270" s="236" t="s">
        <v>149</v>
      </c>
      <c r="C270" s="237"/>
      <c r="D270" s="238"/>
      <c r="E270" s="12" t="s">
        <v>21</v>
      </c>
      <c r="F270" s="13">
        <f aca="true" t="shared" si="72" ref="F270:N270">SUM(F271:F272)</f>
        <v>0</v>
      </c>
      <c r="G270" s="13">
        <f t="shared" si="72"/>
        <v>0</v>
      </c>
      <c r="H270" s="13">
        <f t="shared" si="72"/>
        <v>0</v>
      </c>
      <c r="I270" s="13">
        <f t="shared" si="72"/>
        <v>0</v>
      </c>
      <c r="J270" s="13">
        <f t="shared" si="72"/>
        <v>0</v>
      </c>
      <c r="K270" s="13">
        <f t="shared" si="72"/>
        <v>0</v>
      </c>
      <c r="L270" s="13">
        <f t="shared" si="72"/>
        <v>0</v>
      </c>
      <c r="M270" s="13">
        <f t="shared" si="72"/>
        <v>0</v>
      </c>
      <c r="N270" s="13">
        <f t="shared" si="72"/>
        <v>0</v>
      </c>
      <c r="O270" s="13">
        <v>0</v>
      </c>
    </row>
    <row r="271" spans="1:15" ht="12.75" hidden="1">
      <c r="A271" s="28"/>
      <c r="B271" s="239"/>
      <c r="C271" s="240"/>
      <c r="D271" s="241"/>
      <c r="E271" s="5" t="s">
        <v>23</v>
      </c>
      <c r="F271" s="7">
        <v>0</v>
      </c>
      <c r="G271" s="7">
        <v>0</v>
      </c>
      <c r="H271" s="7">
        <v>0</v>
      </c>
      <c r="I271" s="7">
        <f aca="true" t="shared" si="73" ref="I271:N271">I274</f>
        <v>0</v>
      </c>
      <c r="J271" s="7">
        <f t="shared" si="73"/>
        <v>0</v>
      </c>
      <c r="K271" s="7">
        <f t="shared" si="73"/>
        <v>0</v>
      </c>
      <c r="L271" s="7">
        <f t="shared" si="73"/>
        <v>0</v>
      </c>
      <c r="M271" s="7">
        <f t="shared" si="73"/>
        <v>0</v>
      </c>
      <c r="N271" s="7">
        <f t="shared" si="73"/>
        <v>0</v>
      </c>
      <c r="O271" s="6" t="s">
        <v>5</v>
      </c>
    </row>
    <row r="272" spans="1:15" ht="12.75" hidden="1">
      <c r="A272" s="28"/>
      <c r="B272" s="242"/>
      <c r="C272" s="243"/>
      <c r="D272" s="244"/>
      <c r="E272" s="5" t="s">
        <v>25</v>
      </c>
      <c r="F272" s="7">
        <f>F274</f>
        <v>0</v>
      </c>
      <c r="G272" s="7">
        <f>G274</f>
        <v>0</v>
      </c>
      <c r="H272" s="7">
        <f>H274</f>
        <v>0</v>
      </c>
      <c r="I272" s="7"/>
      <c r="J272" s="7"/>
      <c r="K272" s="7"/>
      <c r="L272" s="7"/>
      <c r="M272" s="7"/>
      <c r="N272" s="7"/>
      <c r="O272" s="6" t="s">
        <v>5</v>
      </c>
    </row>
    <row r="273" spans="1:15" ht="17.25" customHeight="1" hidden="1">
      <c r="A273" s="28"/>
      <c r="B273" s="225" t="s">
        <v>151</v>
      </c>
      <c r="C273" s="202" t="s">
        <v>125</v>
      </c>
      <c r="D273" s="202" t="s">
        <v>130</v>
      </c>
      <c r="E273" s="8" t="s">
        <v>14</v>
      </c>
      <c r="F273" s="15" t="s">
        <v>5</v>
      </c>
      <c r="G273" s="15" t="s">
        <v>5</v>
      </c>
      <c r="H273" s="15" t="s">
        <v>5</v>
      </c>
      <c r="I273" s="15" t="s">
        <v>5</v>
      </c>
      <c r="J273" s="15" t="s">
        <v>5</v>
      </c>
      <c r="K273" s="15" t="s">
        <v>5</v>
      </c>
      <c r="L273" s="15" t="s">
        <v>5</v>
      </c>
      <c r="M273" s="15" t="s">
        <v>5</v>
      </c>
      <c r="N273" s="15" t="s">
        <v>5</v>
      </c>
      <c r="O273" s="6" t="s">
        <v>5</v>
      </c>
    </row>
    <row r="274" spans="1:15" ht="17.25" customHeight="1" hidden="1">
      <c r="A274" s="28"/>
      <c r="B274" s="227"/>
      <c r="C274" s="204"/>
      <c r="D274" s="204"/>
      <c r="E274" s="11" t="s">
        <v>49</v>
      </c>
      <c r="F274" s="7">
        <f>H274</f>
        <v>0</v>
      </c>
      <c r="G274" s="7">
        <v>0</v>
      </c>
      <c r="H274" s="7">
        <v>0</v>
      </c>
      <c r="I274" s="7">
        <v>0</v>
      </c>
      <c r="J274" s="7">
        <v>0</v>
      </c>
      <c r="K274" s="15">
        <v>0</v>
      </c>
      <c r="L274" s="7">
        <v>0</v>
      </c>
      <c r="M274" s="7">
        <v>0</v>
      </c>
      <c r="N274" s="7">
        <v>0</v>
      </c>
      <c r="O274" s="6" t="s">
        <v>5</v>
      </c>
    </row>
    <row r="275" spans="1:15" ht="18" customHeight="1" hidden="1">
      <c r="A275" s="54"/>
      <c r="B275" s="245" t="s">
        <v>150</v>
      </c>
      <c r="C275" s="246"/>
      <c r="D275" s="246"/>
      <c r="E275" s="112" t="s">
        <v>51</v>
      </c>
      <c r="F275" s="113"/>
      <c r="G275" s="113"/>
      <c r="H275" s="101"/>
      <c r="I275" s="101"/>
      <c r="J275" s="101"/>
      <c r="K275" s="83"/>
      <c r="L275" s="101"/>
      <c r="M275" s="101"/>
      <c r="N275" s="101"/>
      <c r="O275" s="84" t="s">
        <v>5</v>
      </c>
    </row>
    <row r="276" spans="1:15" ht="12.7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5"/>
      <c r="O276" s="114"/>
    </row>
  </sheetData>
  <sheetProtection/>
  <mergeCells count="207">
    <mergeCell ref="B106:D106"/>
    <mergeCell ref="B99:D99"/>
    <mergeCell ref="B101:D101"/>
    <mergeCell ref="B102:D102"/>
    <mergeCell ref="B103:D103"/>
    <mergeCell ref="B104:D104"/>
    <mergeCell ref="B105:D105"/>
    <mergeCell ref="B93:D93"/>
    <mergeCell ref="B94:D94"/>
    <mergeCell ref="B95:D95"/>
    <mergeCell ref="B96:D96"/>
    <mergeCell ref="B97:D97"/>
    <mergeCell ref="B98:D98"/>
    <mergeCell ref="B86:D86"/>
    <mergeCell ref="B87:D87"/>
    <mergeCell ref="B88:D88"/>
    <mergeCell ref="B89:D89"/>
    <mergeCell ref="B90:D90"/>
    <mergeCell ref="B91:D91"/>
    <mergeCell ref="B79:D79"/>
    <mergeCell ref="B80:D80"/>
    <mergeCell ref="B81:D81"/>
    <mergeCell ref="B82:D82"/>
    <mergeCell ref="B83:D83"/>
    <mergeCell ref="B85:D85"/>
    <mergeCell ref="B72:D72"/>
    <mergeCell ref="B73:D73"/>
    <mergeCell ref="B74:D74"/>
    <mergeCell ref="B75:D75"/>
    <mergeCell ref="B77:D77"/>
    <mergeCell ref="B78:D78"/>
    <mergeCell ref="B65:D65"/>
    <mergeCell ref="B66:D66"/>
    <mergeCell ref="B67:D67"/>
    <mergeCell ref="B69:D69"/>
    <mergeCell ref="B70:D70"/>
    <mergeCell ref="B71:D71"/>
    <mergeCell ref="B58:D58"/>
    <mergeCell ref="B59:D59"/>
    <mergeCell ref="B61:D61"/>
    <mergeCell ref="B62:D62"/>
    <mergeCell ref="B63:D63"/>
    <mergeCell ref="B64:D64"/>
    <mergeCell ref="B273:B274"/>
    <mergeCell ref="C273:C274"/>
    <mergeCell ref="D273:D274"/>
    <mergeCell ref="B275:D275"/>
    <mergeCell ref="B51:D51"/>
    <mergeCell ref="B53:D53"/>
    <mergeCell ref="B54:D54"/>
    <mergeCell ref="B55:D55"/>
    <mergeCell ref="B56:D56"/>
    <mergeCell ref="B57:D57"/>
    <mergeCell ref="B264:D266"/>
    <mergeCell ref="B267:B268"/>
    <mergeCell ref="C267:C268"/>
    <mergeCell ref="D267:D268"/>
    <mergeCell ref="B269:D269"/>
    <mergeCell ref="B270:D272"/>
    <mergeCell ref="B257:D257"/>
    <mergeCell ref="B258:D260"/>
    <mergeCell ref="B261:B262"/>
    <mergeCell ref="C261:C262"/>
    <mergeCell ref="D261:D262"/>
    <mergeCell ref="B263:D263"/>
    <mergeCell ref="B249:B250"/>
    <mergeCell ref="C249:C250"/>
    <mergeCell ref="D249:D250"/>
    <mergeCell ref="B251:D251"/>
    <mergeCell ref="B252:D254"/>
    <mergeCell ref="B255:B256"/>
    <mergeCell ref="C255:C256"/>
    <mergeCell ref="D255:D256"/>
    <mergeCell ref="B240:D242"/>
    <mergeCell ref="B243:B244"/>
    <mergeCell ref="C243:C244"/>
    <mergeCell ref="D243:D244"/>
    <mergeCell ref="B245:D245"/>
    <mergeCell ref="B246:D248"/>
    <mergeCell ref="B233:D233"/>
    <mergeCell ref="B234:D236"/>
    <mergeCell ref="B237:B238"/>
    <mergeCell ref="C237:C238"/>
    <mergeCell ref="D237:D238"/>
    <mergeCell ref="B239:D239"/>
    <mergeCell ref="B225:B226"/>
    <mergeCell ref="C225:C226"/>
    <mergeCell ref="D225:D226"/>
    <mergeCell ref="B227:D227"/>
    <mergeCell ref="B228:D230"/>
    <mergeCell ref="B231:B232"/>
    <mergeCell ref="C231:C232"/>
    <mergeCell ref="D231:D232"/>
    <mergeCell ref="B214:D216"/>
    <mergeCell ref="B217:B220"/>
    <mergeCell ref="C217:C220"/>
    <mergeCell ref="D217:D220"/>
    <mergeCell ref="B221:D221"/>
    <mergeCell ref="B222:D224"/>
    <mergeCell ref="B205:D205"/>
    <mergeCell ref="B206:D208"/>
    <mergeCell ref="B209:B212"/>
    <mergeCell ref="C209:C212"/>
    <mergeCell ref="D209:D212"/>
    <mergeCell ref="B213:D213"/>
    <mergeCell ref="B193:B196"/>
    <mergeCell ref="C193:C196"/>
    <mergeCell ref="D193:D196"/>
    <mergeCell ref="B197:D197"/>
    <mergeCell ref="B198:D200"/>
    <mergeCell ref="B201:B204"/>
    <mergeCell ref="C201:C204"/>
    <mergeCell ref="D201:D204"/>
    <mergeCell ref="B182:D184"/>
    <mergeCell ref="B185:B188"/>
    <mergeCell ref="C185:C188"/>
    <mergeCell ref="D185:D188"/>
    <mergeCell ref="B189:D189"/>
    <mergeCell ref="B190:D192"/>
    <mergeCell ref="B173:D173"/>
    <mergeCell ref="B174:D176"/>
    <mergeCell ref="B177:B180"/>
    <mergeCell ref="C177:C180"/>
    <mergeCell ref="D177:D180"/>
    <mergeCell ref="B181:D181"/>
    <mergeCell ref="B161:B164"/>
    <mergeCell ref="C161:C164"/>
    <mergeCell ref="D161:D164"/>
    <mergeCell ref="B165:D165"/>
    <mergeCell ref="B166:D168"/>
    <mergeCell ref="B169:B172"/>
    <mergeCell ref="C169:C172"/>
    <mergeCell ref="D169:D172"/>
    <mergeCell ref="B150:D152"/>
    <mergeCell ref="B153:B156"/>
    <mergeCell ref="C153:C156"/>
    <mergeCell ref="D153:D156"/>
    <mergeCell ref="B157:D157"/>
    <mergeCell ref="B158:D160"/>
    <mergeCell ref="B139:D139"/>
    <mergeCell ref="B142:D144"/>
    <mergeCell ref="B145:B148"/>
    <mergeCell ref="C145:C148"/>
    <mergeCell ref="D145:D148"/>
    <mergeCell ref="B149:D149"/>
    <mergeCell ref="B130:D130"/>
    <mergeCell ref="B131:D133"/>
    <mergeCell ref="B134:B137"/>
    <mergeCell ref="C134:C137"/>
    <mergeCell ref="D134:D137"/>
    <mergeCell ref="B138:D138"/>
    <mergeCell ref="B122:D122"/>
    <mergeCell ref="B123:D123"/>
    <mergeCell ref="B125:D125"/>
    <mergeCell ref="B126:D126"/>
    <mergeCell ref="B127:D127"/>
    <mergeCell ref="B128:D129"/>
    <mergeCell ref="B114:D114"/>
    <mergeCell ref="B115:D115"/>
    <mergeCell ref="B116:B118"/>
    <mergeCell ref="C116:C118"/>
    <mergeCell ref="D116:D118"/>
    <mergeCell ref="B120:D121"/>
    <mergeCell ref="B107:D107"/>
    <mergeCell ref="B108:B109"/>
    <mergeCell ref="C108:C109"/>
    <mergeCell ref="D108:D109"/>
    <mergeCell ref="B110:D110"/>
    <mergeCell ref="B111:D113"/>
    <mergeCell ref="B45:D45"/>
    <mergeCell ref="B46:D46"/>
    <mergeCell ref="B47:D47"/>
    <mergeCell ref="B48:D48"/>
    <mergeCell ref="B49:D49"/>
    <mergeCell ref="B50:D50"/>
    <mergeCell ref="B38:D38"/>
    <mergeCell ref="B39:D39"/>
    <mergeCell ref="B40:D40"/>
    <mergeCell ref="B41:D41"/>
    <mergeCell ref="B42:D42"/>
    <mergeCell ref="B43:D43"/>
    <mergeCell ref="B31:D31"/>
    <mergeCell ref="B32:D32"/>
    <mergeCell ref="B33:D33"/>
    <mergeCell ref="B34:D34"/>
    <mergeCell ref="B35:D35"/>
    <mergeCell ref="B37:D37"/>
    <mergeCell ref="B24:D24"/>
    <mergeCell ref="B25:D25"/>
    <mergeCell ref="B26:D26"/>
    <mergeCell ref="B27:D27"/>
    <mergeCell ref="B29:D29"/>
    <mergeCell ref="B30:D30"/>
    <mergeCell ref="A5:D5"/>
    <mergeCell ref="B16:D16"/>
    <mergeCell ref="B19:D19"/>
    <mergeCell ref="B21:D21"/>
    <mergeCell ref="B22:D22"/>
    <mergeCell ref="B23:D23"/>
    <mergeCell ref="A2:O2"/>
    <mergeCell ref="A3:A4"/>
    <mergeCell ref="B3:B4"/>
    <mergeCell ref="C3:C4"/>
    <mergeCell ref="D3:D4"/>
    <mergeCell ref="E3:F3"/>
    <mergeCell ref="G3:N3"/>
    <mergeCell ref="O3:O4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9"/>
  <sheetViews>
    <sheetView zoomScalePageLayoutView="0" workbookViewId="0" topLeftCell="C1">
      <selection activeCell="F201" sqref="F201"/>
    </sheetView>
  </sheetViews>
  <sheetFormatPr defaultColWidth="8" defaultRowHeight="14.25"/>
  <cols>
    <col min="1" max="1" width="3.8984375" style="26" customWidth="1"/>
    <col min="2" max="2" width="17.59765625" style="1" customWidth="1"/>
    <col min="3" max="3" width="11.69921875" style="1" customWidth="1"/>
    <col min="4" max="4" width="8.69921875" style="1" customWidth="1"/>
    <col min="5" max="5" width="18.59765625" style="1" customWidth="1"/>
    <col min="6" max="6" width="11.69921875" style="1" customWidth="1"/>
    <col min="7" max="7" width="11.59765625" style="1" hidden="1" customWidth="1"/>
    <col min="8" max="8" width="10.8984375" style="1" customWidth="1"/>
    <col min="9" max="10" width="10.69921875" style="1" customWidth="1"/>
    <col min="11" max="11" width="10.3984375" style="1" customWidth="1"/>
    <col min="12" max="13" width="11.59765625" style="1" bestFit="1" customWidth="1"/>
    <col min="14" max="14" width="10.69921875" style="2" customWidth="1"/>
    <col min="15" max="15" width="10.8984375" style="1" customWidth="1"/>
    <col min="16" max="16384" width="8" style="1" customWidth="1"/>
  </cols>
  <sheetData>
    <row r="1" spans="1:14" ht="13.5" customHeight="1">
      <c r="A1" s="47"/>
      <c r="F1" s="2">
        <f aca="true" t="shared" si="0" ref="F1:N1">F5-F6-F7</f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2">
        <f t="shared" si="0"/>
        <v>0</v>
      </c>
      <c r="K1" s="2">
        <f t="shared" si="0"/>
        <v>0</v>
      </c>
      <c r="L1" s="2">
        <f t="shared" si="0"/>
        <v>0</v>
      </c>
      <c r="M1" s="2">
        <f t="shared" si="0"/>
        <v>0</v>
      </c>
      <c r="N1" s="2">
        <f t="shared" si="0"/>
        <v>0</v>
      </c>
    </row>
    <row r="2" spans="1:15" ht="29.25" customHeight="1">
      <c r="A2" s="116" t="s">
        <v>152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6.25" customHeight="1">
      <c r="A3" s="117" t="s">
        <v>6</v>
      </c>
      <c r="B3" s="118" t="s">
        <v>7</v>
      </c>
      <c r="C3" s="118" t="s">
        <v>8</v>
      </c>
      <c r="D3" s="118" t="s">
        <v>3</v>
      </c>
      <c r="E3" s="118" t="s">
        <v>9</v>
      </c>
      <c r="F3" s="118"/>
      <c r="G3" s="117"/>
      <c r="H3" s="117"/>
      <c r="I3" s="117"/>
      <c r="J3" s="117"/>
      <c r="K3" s="117"/>
      <c r="L3" s="117"/>
      <c r="M3" s="117"/>
      <c r="N3" s="117"/>
      <c r="O3" s="118" t="s">
        <v>4</v>
      </c>
    </row>
    <row r="4" spans="1:15" ht="24.75" customHeight="1">
      <c r="A4" s="117"/>
      <c r="B4" s="118"/>
      <c r="C4" s="118"/>
      <c r="D4" s="118"/>
      <c r="E4" s="98" t="s">
        <v>0</v>
      </c>
      <c r="F4" s="98" t="s">
        <v>10</v>
      </c>
      <c r="G4" s="97">
        <v>2013</v>
      </c>
      <c r="H4" s="97">
        <v>2014</v>
      </c>
      <c r="I4" s="97">
        <v>2015</v>
      </c>
      <c r="J4" s="97">
        <v>2016</v>
      </c>
      <c r="K4" s="98">
        <v>2017</v>
      </c>
      <c r="L4" s="97">
        <v>2018</v>
      </c>
      <c r="M4" s="97">
        <v>2019</v>
      </c>
      <c r="N4" s="99">
        <v>2020</v>
      </c>
      <c r="O4" s="118"/>
    </row>
    <row r="5" spans="1:15" s="20" customFormat="1" ht="41.25" customHeight="1">
      <c r="A5" s="119" t="s">
        <v>11</v>
      </c>
      <c r="B5" s="119"/>
      <c r="C5" s="119"/>
      <c r="D5" s="119"/>
      <c r="E5" s="95" t="s">
        <v>5</v>
      </c>
      <c r="F5" s="96">
        <f aca="true" t="shared" si="1" ref="F5:O7">F16+F83</f>
        <v>72825070.3</v>
      </c>
      <c r="G5" s="96">
        <f t="shared" si="1"/>
        <v>0</v>
      </c>
      <c r="H5" s="96">
        <f t="shared" si="1"/>
        <v>6967902</v>
      </c>
      <c r="I5" s="96">
        <f t="shared" si="1"/>
        <v>7320302.5</v>
      </c>
      <c r="J5" s="96">
        <f t="shared" si="1"/>
        <v>11462203.8</v>
      </c>
      <c r="K5" s="96">
        <f t="shared" si="1"/>
        <v>8000000</v>
      </c>
      <c r="L5" s="96">
        <f t="shared" si="1"/>
        <v>12000000</v>
      </c>
      <c r="M5" s="96">
        <f t="shared" si="1"/>
        <v>12000000</v>
      </c>
      <c r="N5" s="96">
        <f t="shared" si="1"/>
        <v>10000000</v>
      </c>
      <c r="O5" s="96">
        <f t="shared" si="1"/>
        <v>63731139</v>
      </c>
    </row>
    <row r="6" spans="1:15" ht="15" customHeight="1">
      <c r="A6" s="27"/>
      <c r="B6" s="24" t="s">
        <v>5</v>
      </c>
      <c r="C6" s="6" t="s">
        <v>5</v>
      </c>
      <c r="D6" s="6" t="s">
        <v>5</v>
      </c>
      <c r="E6" s="5" t="s">
        <v>12</v>
      </c>
      <c r="F6" s="7">
        <f t="shared" si="1"/>
        <v>4876535.3</v>
      </c>
      <c r="G6" s="7">
        <f t="shared" si="1"/>
        <v>0</v>
      </c>
      <c r="H6" s="7">
        <f t="shared" si="1"/>
        <v>2056544</v>
      </c>
      <c r="I6" s="7">
        <f t="shared" si="1"/>
        <v>1630302.5</v>
      </c>
      <c r="J6" s="7">
        <f t="shared" si="1"/>
        <v>342203.8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6" t="s">
        <v>5</v>
      </c>
    </row>
    <row r="7" spans="1:15" ht="14.25" customHeight="1">
      <c r="A7" s="28"/>
      <c r="B7" s="24" t="s">
        <v>5</v>
      </c>
      <c r="C7" s="6" t="s">
        <v>5</v>
      </c>
      <c r="D7" s="6" t="s">
        <v>5</v>
      </c>
      <c r="E7" s="5" t="s">
        <v>13</v>
      </c>
      <c r="F7" s="7">
        <f t="shared" si="1"/>
        <v>67948535</v>
      </c>
      <c r="G7" s="7">
        <f t="shared" si="1"/>
        <v>0</v>
      </c>
      <c r="H7" s="7">
        <f t="shared" si="1"/>
        <v>4911358</v>
      </c>
      <c r="I7" s="7">
        <f t="shared" si="1"/>
        <v>5690000</v>
      </c>
      <c r="J7" s="7">
        <f t="shared" si="1"/>
        <v>11120000</v>
      </c>
      <c r="K7" s="7">
        <f t="shared" si="1"/>
        <v>8000000</v>
      </c>
      <c r="L7" s="7">
        <f t="shared" si="1"/>
        <v>12000000</v>
      </c>
      <c r="M7" s="7">
        <f t="shared" si="1"/>
        <v>12000000</v>
      </c>
      <c r="N7" s="7">
        <f t="shared" si="1"/>
        <v>10000000</v>
      </c>
      <c r="O7" s="6" t="s">
        <v>5</v>
      </c>
    </row>
    <row r="8" spans="1:15" s="10" customFormat="1" ht="12.75">
      <c r="A8" s="29"/>
      <c r="B8" s="48" t="s">
        <v>5</v>
      </c>
      <c r="C8" s="49" t="s">
        <v>5</v>
      </c>
      <c r="D8" s="49" t="s">
        <v>5</v>
      </c>
      <c r="E8" s="8" t="s">
        <v>14</v>
      </c>
      <c r="F8" s="9">
        <f>F5-F9-F10-F11-F12-F13-F15</f>
        <v>0</v>
      </c>
      <c r="G8" s="9">
        <f aca="true" t="shared" si="2" ref="G8:N8">G5-G9-G10-G11-G12-G13-G15</f>
        <v>0</v>
      </c>
      <c r="H8" s="9">
        <f t="shared" si="2"/>
        <v>0</v>
      </c>
      <c r="I8" s="9">
        <f t="shared" si="2"/>
        <v>0</v>
      </c>
      <c r="J8" s="9">
        <f t="shared" si="2"/>
        <v>9.313225746154785E-10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6" t="s">
        <v>5</v>
      </c>
    </row>
    <row r="9" spans="1:15" ht="12.75">
      <c r="A9" s="28"/>
      <c r="B9" s="24" t="s">
        <v>5</v>
      </c>
      <c r="C9" s="6" t="s">
        <v>5</v>
      </c>
      <c r="D9" s="6" t="s">
        <v>5</v>
      </c>
      <c r="E9" s="11" t="s">
        <v>15</v>
      </c>
      <c r="F9" s="7">
        <f>F23+F31+F39+F47+F55+F63+F71+F79</f>
        <v>27249563.8</v>
      </c>
      <c r="G9" s="7">
        <f aca="true" t="shared" si="3" ref="G9:N9">G23+G31+G39+G47+G55+G63+G71+G79</f>
        <v>0</v>
      </c>
      <c r="H9" s="7">
        <f>H23+H31+H39+H47+H55+H63+H71+H79</f>
        <v>864715</v>
      </c>
      <c r="I9" s="7">
        <f t="shared" si="3"/>
        <v>720000</v>
      </c>
      <c r="J9" s="7">
        <f t="shared" si="3"/>
        <v>5120000</v>
      </c>
      <c r="K9" s="7">
        <f t="shared" si="3"/>
        <v>4400000</v>
      </c>
      <c r="L9" s="7">
        <f t="shared" si="3"/>
        <v>6600000</v>
      </c>
      <c r="M9" s="7">
        <f t="shared" si="3"/>
        <v>6600000</v>
      </c>
      <c r="N9" s="7">
        <f t="shared" si="3"/>
        <v>1800000</v>
      </c>
      <c r="O9" s="6" t="s">
        <v>5</v>
      </c>
    </row>
    <row r="10" spans="1:15" ht="12.75">
      <c r="A10" s="28"/>
      <c r="B10" s="24" t="s">
        <v>5</v>
      </c>
      <c r="C10" s="6" t="s">
        <v>5</v>
      </c>
      <c r="D10" s="6" t="s">
        <v>5</v>
      </c>
      <c r="E10" s="11" t="s">
        <v>16</v>
      </c>
      <c r="F10" s="7">
        <f>F24+F32+F48+F40+F56+F64+F91</f>
        <v>500000</v>
      </c>
      <c r="G10" s="7">
        <f aca="true" t="shared" si="4" ref="G10:N10">G24+G32+G48+G40+G56+G64+G91</f>
        <v>0</v>
      </c>
      <c r="H10" s="7">
        <f t="shared" si="4"/>
        <v>0</v>
      </c>
      <c r="I10" s="7">
        <f t="shared" si="4"/>
        <v>250000</v>
      </c>
      <c r="J10" s="7">
        <f t="shared" si="4"/>
        <v>250000</v>
      </c>
      <c r="K10" s="7">
        <f t="shared" si="4"/>
        <v>0</v>
      </c>
      <c r="L10" s="7">
        <f t="shared" si="4"/>
        <v>0</v>
      </c>
      <c r="M10" s="7">
        <f t="shared" si="4"/>
        <v>0</v>
      </c>
      <c r="N10" s="7">
        <f t="shared" si="4"/>
        <v>0</v>
      </c>
      <c r="O10" s="6" t="s">
        <v>5</v>
      </c>
    </row>
    <row r="11" spans="1:15" ht="12.75">
      <c r="A11" s="28"/>
      <c r="B11" s="24" t="s">
        <v>5</v>
      </c>
      <c r="C11" s="6" t="s">
        <v>5</v>
      </c>
      <c r="D11" s="6" t="s">
        <v>5</v>
      </c>
      <c r="E11" s="11" t="s">
        <v>17</v>
      </c>
      <c r="F11" s="7">
        <f>F98+F106+F114+F122+F130++F138+F146+F154+F82+F162</f>
        <v>14569917</v>
      </c>
      <c r="G11" s="7">
        <f aca="true" t="shared" si="5" ref="G11:N11">G98+G106+G114+G122+G130++G138+G146+G154+G82+G162</f>
        <v>0</v>
      </c>
      <c r="H11" s="7">
        <f t="shared" si="5"/>
        <v>0</v>
      </c>
      <c r="I11" s="7">
        <f t="shared" si="5"/>
        <v>0</v>
      </c>
      <c r="J11" s="7">
        <f t="shared" si="5"/>
        <v>2160000</v>
      </c>
      <c r="K11" s="7">
        <f t="shared" si="5"/>
        <v>2160000</v>
      </c>
      <c r="L11" s="7">
        <f t="shared" si="5"/>
        <v>3240000</v>
      </c>
      <c r="M11" s="7">
        <f t="shared" si="5"/>
        <v>3240000</v>
      </c>
      <c r="N11" s="7">
        <f t="shared" si="5"/>
        <v>2700000</v>
      </c>
      <c r="O11" s="6" t="s">
        <v>5</v>
      </c>
    </row>
    <row r="12" spans="1:15" ht="12.75">
      <c r="A12" s="28"/>
      <c r="B12" s="24" t="s">
        <v>5</v>
      </c>
      <c r="C12" s="6" t="s">
        <v>5</v>
      </c>
      <c r="D12" s="6" t="s">
        <v>5</v>
      </c>
      <c r="E12" s="11" t="s">
        <v>18</v>
      </c>
      <c r="F12" s="7">
        <f>F99+F107+F115+F123+F131++F139+F147+F155+F163</f>
        <v>0</v>
      </c>
      <c r="G12" s="7">
        <f aca="true" t="shared" si="6" ref="G12:N12">G99+G107+G115+G123+G131++G139+G147+G155+G163</f>
        <v>0</v>
      </c>
      <c r="H12" s="7">
        <f t="shared" si="6"/>
        <v>0</v>
      </c>
      <c r="I12" s="7">
        <f t="shared" si="6"/>
        <v>0</v>
      </c>
      <c r="J12" s="7">
        <f t="shared" si="6"/>
        <v>0</v>
      </c>
      <c r="K12" s="7">
        <f t="shared" si="6"/>
        <v>0</v>
      </c>
      <c r="L12" s="7">
        <f t="shared" si="6"/>
        <v>0</v>
      </c>
      <c r="M12" s="7">
        <f t="shared" si="6"/>
        <v>0</v>
      </c>
      <c r="N12" s="7">
        <f t="shared" si="6"/>
        <v>0</v>
      </c>
      <c r="O12" s="6" t="s">
        <v>5</v>
      </c>
    </row>
    <row r="13" spans="1:15" s="3" customFormat="1" ht="12.75">
      <c r="A13" s="30"/>
      <c r="B13" s="24" t="s">
        <v>5</v>
      </c>
      <c r="C13" s="6" t="s">
        <v>5</v>
      </c>
      <c r="D13" s="6" t="s">
        <v>5</v>
      </c>
      <c r="E13" s="50" t="s">
        <v>19</v>
      </c>
      <c r="F13" s="13">
        <f>F25+F33+F100+F108+F116+F124+F132+F170+F176+F200+F140+F148+F41+F206+F156+F49+F57+F182+F65+F212+F73+F218+F81+F164+F92+F190+F188</f>
        <v>30195800.5</v>
      </c>
      <c r="G13" s="13">
        <f aca="true" t="shared" si="7" ref="G13:N13">G25+G33+G100+G108+G116+G124+G132+G170+G176+G200+G140+G148+G41+G206+G156+G49+G57+G182+G65+G212+G73+G218+G81+G164+G92+G190+G188</f>
        <v>0</v>
      </c>
      <c r="H13" s="13">
        <f t="shared" si="7"/>
        <v>5893398</v>
      </c>
      <c r="I13" s="13">
        <f t="shared" si="7"/>
        <v>6350302.5</v>
      </c>
      <c r="J13" s="13">
        <f t="shared" si="7"/>
        <v>3932203.8</v>
      </c>
      <c r="K13" s="13">
        <f t="shared" si="7"/>
        <v>1440000</v>
      </c>
      <c r="L13" s="13">
        <f t="shared" si="7"/>
        <v>2160000</v>
      </c>
      <c r="M13" s="13">
        <f t="shared" si="7"/>
        <v>2160000</v>
      </c>
      <c r="N13" s="13">
        <f t="shared" si="7"/>
        <v>5500000</v>
      </c>
      <c r="O13" s="6" t="s">
        <v>5</v>
      </c>
    </row>
    <row r="14" spans="1:15" s="3" customFormat="1" ht="12.75">
      <c r="A14" s="30"/>
      <c r="B14" s="24" t="s">
        <v>5</v>
      </c>
      <c r="C14" s="6" t="s">
        <v>5</v>
      </c>
      <c r="D14" s="6" t="s">
        <v>5</v>
      </c>
      <c r="E14" s="51" t="s">
        <v>62</v>
      </c>
      <c r="F14" s="52">
        <f>F25+F33+F100+F108+F116+F124+F132+F140+F148+F156+F57+F41+F81+F164+F88</f>
        <v>25369204</v>
      </c>
      <c r="G14" s="52">
        <f aca="true" t="shared" si="8" ref="G14:N14">G25+G33+G100+G108+G116+G124+G132+G140+G148+G156+G57+G41+G81+G164+G88</f>
        <v>0</v>
      </c>
      <c r="H14" s="52">
        <f t="shared" si="8"/>
        <v>3392704</v>
      </c>
      <c r="I14" s="52">
        <f t="shared" si="8"/>
        <v>4970000</v>
      </c>
      <c r="J14" s="52">
        <f t="shared" si="8"/>
        <v>3840000</v>
      </c>
      <c r="K14" s="52">
        <f t="shared" si="8"/>
        <v>1440000</v>
      </c>
      <c r="L14" s="52">
        <f t="shared" si="8"/>
        <v>2160000</v>
      </c>
      <c r="M14" s="52">
        <f t="shared" si="8"/>
        <v>2160000</v>
      </c>
      <c r="N14" s="52">
        <f t="shared" si="8"/>
        <v>5500000</v>
      </c>
      <c r="O14" s="6" t="s">
        <v>5</v>
      </c>
    </row>
    <row r="15" spans="1:15" ht="12.75">
      <c r="A15" s="34"/>
      <c r="B15" s="24" t="s">
        <v>5</v>
      </c>
      <c r="C15" s="6" t="s">
        <v>5</v>
      </c>
      <c r="D15" s="6" t="s">
        <v>5</v>
      </c>
      <c r="E15" s="11" t="s">
        <v>20</v>
      </c>
      <c r="F15" s="7">
        <f>F26+F34+F101+F109+F117+F125+F133+F171+F177+F201+F149+F141+F149+F42+F50+F58+F66+F157+F213+F207</f>
        <v>309789</v>
      </c>
      <c r="G15" s="7">
        <f aca="true" t="shared" si="9" ref="G15:N15">G26+G34+G101+G109+G117+G125+G133+G171+G177+G201+G149+G141+G149+G42+G50+G58+G66+G157+G213+G207</f>
        <v>0</v>
      </c>
      <c r="H15" s="7">
        <f t="shared" si="9"/>
        <v>209789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7">
        <f t="shared" si="9"/>
        <v>0</v>
      </c>
      <c r="N15" s="7">
        <f t="shared" si="9"/>
        <v>0</v>
      </c>
      <c r="O15" s="6" t="s">
        <v>5</v>
      </c>
    </row>
    <row r="16" spans="1:15" s="53" customFormat="1" ht="49.5" customHeight="1">
      <c r="A16" s="90" t="s">
        <v>1</v>
      </c>
      <c r="B16" s="120" t="s">
        <v>55</v>
      </c>
      <c r="C16" s="121"/>
      <c r="D16" s="121"/>
      <c r="E16" s="91" t="s">
        <v>5</v>
      </c>
      <c r="F16" s="92">
        <f aca="true" t="shared" si="10" ref="F16:O18">+F19+F27+F35+F43+F51+F59+F67+F75</f>
        <v>56387429</v>
      </c>
      <c r="G16" s="92">
        <f t="shared" si="10"/>
        <v>0</v>
      </c>
      <c r="H16" s="92">
        <f t="shared" si="10"/>
        <v>2258520</v>
      </c>
      <c r="I16" s="92">
        <f t="shared" si="10"/>
        <v>1590000</v>
      </c>
      <c r="J16" s="92">
        <f t="shared" si="10"/>
        <v>9090000</v>
      </c>
      <c r="K16" s="92">
        <f t="shared" si="10"/>
        <v>8000000</v>
      </c>
      <c r="L16" s="92">
        <f t="shared" si="10"/>
        <v>12000000</v>
      </c>
      <c r="M16" s="92">
        <f t="shared" si="10"/>
        <v>12000000</v>
      </c>
      <c r="N16" s="92">
        <f t="shared" si="10"/>
        <v>10000000</v>
      </c>
      <c r="O16" s="92">
        <f t="shared" si="10"/>
        <v>53279998</v>
      </c>
    </row>
    <row r="17" spans="1:15" ht="14.25" customHeight="1">
      <c r="A17" s="28"/>
      <c r="B17" s="24" t="s">
        <v>5</v>
      </c>
      <c r="C17" s="6" t="s">
        <v>5</v>
      </c>
      <c r="D17" s="6" t="s">
        <v>5</v>
      </c>
      <c r="E17" s="5" t="s">
        <v>12</v>
      </c>
      <c r="F17" s="43">
        <f t="shared" si="10"/>
        <v>252873</v>
      </c>
      <c r="G17" s="43">
        <f t="shared" si="10"/>
        <v>0</v>
      </c>
      <c r="H17" s="43">
        <f t="shared" si="10"/>
        <v>68569</v>
      </c>
      <c r="I17" s="43">
        <f t="shared" si="10"/>
        <v>0</v>
      </c>
      <c r="J17" s="43">
        <f t="shared" si="10"/>
        <v>0</v>
      </c>
      <c r="K17" s="43">
        <f t="shared" si="10"/>
        <v>0</v>
      </c>
      <c r="L17" s="43">
        <f t="shared" si="10"/>
        <v>0</v>
      </c>
      <c r="M17" s="43">
        <f t="shared" si="10"/>
        <v>0</v>
      </c>
      <c r="N17" s="43">
        <f t="shared" si="10"/>
        <v>0</v>
      </c>
      <c r="O17" s="6" t="s">
        <v>5</v>
      </c>
    </row>
    <row r="18" spans="1:15" ht="15.75" customHeight="1">
      <c r="A18" s="34"/>
      <c r="B18" s="24" t="s">
        <v>5</v>
      </c>
      <c r="C18" s="6" t="s">
        <v>5</v>
      </c>
      <c r="D18" s="6" t="s">
        <v>5</v>
      </c>
      <c r="E18" s="5" t="s">
        <v>13</v>
      </c>
      <c r="F18" s="43">
        <f t="shared" si="10"/>
        <v>56134556</v>
      </c>
      <c r="G18" s="43">
        <f t="shared" si="10"/>
        <v>0</v>
      </c>
      <c r="H18" s="43">
        <f t="shared" si="10"/>
        <v>2189951</v>
      </c>
      <c r="I18" s="43">
        <f t="shared" si="10"/>
        <v>1590000</v>
      </c>
      <c r="J18" s="43">
        <f t="shared" si="10"/>
        <v>9090000</v>
      </c>
      <c r="K18" s="43">
        <f t="shared" si="10"/>
        <v>8000000</v>
      </c>
      <c r="L18" s="43">
        <f t="shared" si="10"/>
        <v>12000000</v>
      </c>
      <c r="M18" s="43">
        <f t="shared" si="10"/>
        <v>12000000</v>
      </c>
      <c r="N18" s="43">
        <f t="shared" si="10"/>
        <v>10000000</v>
      </c>
      <c r="O18" s="6" t="s">
        <v>5</v>
      </c>
    </row>
    <row r="19" spans="1:15" ht="25.5" customHeight="1">
      <c r="A19" s="30" t="s">
        <v>48</v>
      </c>
      <c r="B19" s="131"/>
      <c r="C19" s="132"/>
      <c r="D19" s="132"/>
      <c r="E19" s="12" t="s">
        <v>21</v>
      </c>
      <c r="F19" s="13">
        <f aca="true" t="shared" si="11" ref="F19:N19">SUM(F20:F21)</f>
        <v>0</v>
      </c>
      <c r="G19" s="13">
        <f t="shared" si="11"/>
        <v>0</v>
      </c>
      <c r="H19" s="13">
        <f t="shared" si="11"/>
        <v>0</v>
      </c>
      <c r="I19" s="13">
        <f t="shared" si="11"/>
        <v>0</v>
      </c>
      <c r="J19" s="13">
        <f t="shared" si="11"/>
        <v>0</v>
      </c>
      <c r="K19" s="13">
        <f t="shared" si="11"/>
        <v>0</v>
      </c>
      <c r="L19" s="13">
        <f t="shared" si="11"/>
        <v>0</v>
      </c>
      <c r="M19" s="13">
        <f t="shared" si="11"/>
        <v>0</v>
      </c>
      <c r="N19" s="13">
        <f t="shared" si="11"/>
        <v>0</v>
      </c>
      <c r="O19" s="13">
        <v>0</v>
      </c>
    </row>
    <row r="20" spans="1:15" ht="31.5" customHeight="1">
      <c r="A20" s="28"/>
      <c r="B20" s="76"/>
      <c r="C20" s="14"/>
      <c r="D20" s="14"/>
      <c r="E20" s="5" t="s">
        <v>23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6" t="s">
        <v>5</v>
      </c>
    </row>
    <row r="21" spans="1:15" ht="14.25" customHeight="1">
      <c r="A21" s="28"/>
      <c r="B21" s="125"/>
      <c r="C21" s="126"/>
      <c r="D21" s="126"/>
      <c r="E21" s="5" t="s">
        <v>25</v>
      </c>
      <c r="F21" s="7">
        <f>F23+F25</f>
        <v>0</v>
      </c>
      <c r="G21" s="7"/>
      <c r="H21" s="7">
        <f>H23+H25</f>
        <v>0</v>
      </c>
      <c r="I21" s="7">
        <f>I23+I25</f>
        <v>0</v>
      </c>
      <c r="J21" s="7">
        <f>J23+J25</f>
        <v>0</v>
      </c>
      <c r="K21" s="7"/>
      <c r="L21" s="7"/>
      <c r="M21" s="7"/>
      <c r="N21" s="7"/>
      <c r="O21" s="6" t="s">
        <v>5</v>
      </c>
    </row>
    <row r="22" spans="1:15" ht="12.75" customHeight="1">
      <c r="A22" s="28"/>
      <c r="B22" s="127"/>
      <c r="C22" s="128"/>
      <c r="D22" s="128"/>
      <c r="E22" s="8" t="s">
        <v>14</v>
      </c>
      <c r="F22" s="15" t="s">
        <v>5</v>
      </c>
      <c r="G22" s="15" t="s">
        <v>5</v>
      </c>
      <c r="H22" s="15" t="s">
        <v>5</v>
      </c>
      <c r="I22" s="15" t="s">
        <v>5</v>
      </c>
      <c r="J22" s="15" t="s">
        <v>5</v>
      </c>
      <c r="K22" s="15" t="s">
        <v>5</v>
      </c>
      <c r="L22" s="15" t="s">
        <v>5</v>
      </c>
      <c r="M22" s="15" t="s">
        <v>5</v>
      </c>
      <c r="N22" s="15" t="s">
        <v>5</v>
      </c>
      <c r="O22" s="6" t="s">
        <v>5</v>
      </c>
    </row>
    <row r="23" spans="1:15" ht="12.75" customHeight="1">
      <c r="A23" s="28"/>
      <c r="B23" s="127"/>
      <c r="C23" s="128"/>
      <c r="D23" s="128"/>
      <c r="E23" s="11" t="s">
        <v>15</v>
      </c>
      <c r="F23" s="7">
        <f>SUM(G23:J23)</f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6" t="s">
        <v>5</v>
      </c>
    </row>
    <row r="24" spans="1:15" ht="12.75" customHeight="1">
      <c r="A24" s="28"/>
      <c r="B24" s="127"/>
      <c r="C24" s="128"/>
      <c r="D24" s="128"/>
      <c r="E24" s="11" t="s">
        <v>16</v>
      </c>
      <c r="F24" s="7"/>
      <c r="G24" s="7"/>
      <c r="H24" s="7"/>
      <c r="I24" s="7"/>
      <c r="J24" s="7"/>
      <c r="K24" s="7"/>
      <c r="L24" s="7"/>
      <c r="M24" s="7"/>
      <c r="N24" s="7"/>
      <c r="O24" s="6" t="s">
        <v>5</v>
      </c>
    </row>
    <row r="25" spans="1:15" ht="16.5" customHeight="1">
      <c r="A25" s="28"/>
      <c r="B25" s="127"/>
      <c r="C25" s="128"/>
      <c r="D25" s="128"/>
      <c r="E25" s="45" t="s">
        <v>19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6" t="s">
        <v>5</v>
      </c>
    </row>
    <row r="26" spans="1:15" ht="15" customHeight="1">
      <c r="A26" s="34"/>
      <c r="B26" s="129"/>
      <c r="C26" s="130"/>
      <c r="D26" s="130"/>
      <c r="E26" s="11" t="s">
        <v>20</v>
      </c>
      <c r="F26" s="7"/>
      <c r="G26" s="7"/>
      <c r="H26" s="7"/>
      <c r="I26" s="7"/>
      <c r="J26" s="7"/>
      <c r="K26" s="15"/>
      <c r="L26" s="7"/>
      <c r="M26" s="7"/>
      <c r="N26" s="7"/>
      <c r="O26" s="6" t="s">
        <v>5</v>
      </c>
    </row>
    <row r="27" spans="1:15" ht="27.75" customHeight="1">
      <c r="A27" s="38" t="s">
        <v>48</v>
      </c>
      <c r="B27" s="131" t="s">
        <v>138</v>
      </c>
      <c r="C27" s="132"/>
      <c r="D27" s="132"/>
      <c r="E27" s="12" t="s">
        <v>21</v>
      </c>
      <c r="F27" s="13">
        <f aca="true" t="shared" si="12" ref="F27:N27">SUM(F28:F29)</f>
        <v>2200000</v>
      </c>
      <c r="G27" s="13">
        <f t="shared" si="12"/>
        <v>0</v>
      </c>
      <c r="H27" s="13">
        <f t="shared" si="12"/>
        <v>20000</v>
      </c>
      <c r="I27" s="13">
        <f t="shared" si="12"/>
        <v>1090000</v>
      </c>
      <c r="J27" s="13">
        <f t="shared" si="12"/>
        <v>1090000</v>
      </c>
      <c r="K27" s="13">
        <f t="shared" si="12"/>
        <v>0</v>
      </c>
      <c r="L27" s="13">
        <f t="shared" si="12"/>
        <v>0</v>
      </c>
      <c r="M27" s="13">
        <f t="shared" si="12"/>
        <v>0</v>
      </c>
      <c r="N27" s="13">
        <f t="shared" si="12"/>
        <v>0</v>
      </c>
      <c r="O27" s="13">
        <f>F27</f>
        <v>2200000</v>
      </c>
    </row>
    <row r="28" spans="1:15" ht="38.25">
      <c r="A28" s="28"/>
      <c r="B28" s="25" t="s">
        <v>102</v>
      </c>
      <c r="C28" s="14" t="s">
        <v>22</v>
      </c>
      <c r="D28" s="14" t="s">
        <v>139</v>
      </c>
      <c r="E28" s="5" t="s">
        <v>23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6" t="s">
        <v>5</v>
      </c>
    </row>
    <row r="29" spans="1:15" ht="12.75" customHeight="1">
      <c r="A29" s="28"/>
      <c r="B29" s="125" t="s">
        <v>156</v>
      </c>
      <c r="C29" s="126"/>
      <c r="D29" s="126"/>
      <c r="E29" s="5" t="s">
        <v>25</v>
      </c>
      <c r="F29" s="7">
        <f>SUM(F31:F33)</f>
        <v>2200000</v>
      </c>
      <c r="G29" s="7">
        <v>0</v>
      </c>
      <c r="H29" s="7">
        <f>H33</f>
        <v>20000</v>
      </c>
      <c r="I29" s="7">
        <f aca="true" t="shared" si="13" ref="I29:N29">I31+I33</f>
        <v>1090000</v>
      </c>
      <c r="J29" s="7">
        <f t="shared" si="13"/>
        <v>1090000</v>
      </c>
      <c r="K29" s="7">
        <f t="shared" si="13"/>
        <v>0</v>
      </c>
      <c r="L29" s="7">
        <f t="shared" si="13"/>
        <v>0</v>
      </c>
      <c r="M29" s="7">
        <f t="shared" si="13"/>
        <v>0</v>
      </c>
      <c r="N29" s="7">
        <f t="shared" si="13"/>
        <v>0</v>
      </c>
      <c r="O29" s="6" t="s">
        <v>5</v>
      </c>
    </row>
    <row r="30" spans="1:15" ht="12.75" customHeight="1">
      <c r="A30" s="28"/>
      <c r="B30" s="127" t="s">
        <v>157</v>
      </c>
      <c r="C30" s="128"/>
      <c r="D30" s="128"/>
      <c r="E30" s="8" t="s">
        <v>14</v>
      </c>
      <c r="F30" s="15" t="s">
        <v>5</v>
      </c>
      <c r="G30" s="15" t="s">
        <v>5</v>
      </c>
      <c r="H30" s="15" t="s">
        <v>5</v>
      </c>
      <c r="I30" s="15" t="s">
        <v>5</v>
      </c>
      <c r="J30" s="15" t="s">
        <v>5</v>
      </c>
      <c r="K30" s="15" t="s">
        <v>5</v>
      </c>
      <c r="L30" s="15" t="s">
        <v>5</v>
      </c>
      <c r="M30" s="15" t="s">
        <v>5</v>
      </c>
      <c r="N30" s="15" t="s">
        <v>5</v>
      </c>
      <c r="O30" s="6" t="s">
        <v>5</v>
      </c>
    </row>
    <row r="31" spans="1:15" ht="12.75" customHeight="1">
      <c r="A31" s="28"/>
      <c r="B31" s="127" t="s">
        <v>158</v>
      </c>
      <c r="C31" s="128"/>
      <c r="D31" s="128"/>
      <c r="E31" s="11" t="s">
        <v>15</v>
      </c>
      <c r="F31" s="7">
        <f>SUM(H31:J31)</f>
        <v>1440000</v>
      </c>
      <c r="G31" s="7">
        <v>0</v>
      </c>
      <c r="H31" s="7">
        <v>0</v>
      </c>
      <c r="I31" s="7">
        <v>720000</v>
      </c>
      <c r="J31" s="7">
        <v>720000</v>
      </c>
      <c r="K31" s="7">
        <v>0</v>
      </c>
      <c r="L31" s="7">
        <v>0</v>
      </c>
      <c r="M31" s="7">
        <v>0</v>
      </c>
      <c r="N31" s="7">
        <v>0</v>
      </c>
      <c r="O31" s="6" t="s">
        <v>5</v>
      </c>
    </row>
    <row r="32" spans="1:15" ht="12.75" customHeight="1">
      <c r="A32" s="28"/>
      <c r="B32" s="127" t="s">
        <v>159</v>
      </c>
      <c r="C32" s="128"/>
      <c r="D32" s="128"/>
      <c r="E32" s="11" t="s">
        <v>16</v>
      </c>
      <c r="F32" s="7"/>
      <c r="G32" s="7"/>
      <c r="H32" s="7"/>
      <c r="I32" s="7"/>
      <c r="J32" s="7"/>
      <c r="K32" s="7"/>
      <c r="L32" s="7"/>
      <c r="M32" s="7"/>
      <c r="N32" s="7"/>
      <c r="O32" s="6" t="s">
        <v>5</v>
      </c>
    </row>
    <row r="33" spans="1:15" ht="15" customHeight="1">
      <c r="A33" s="28"/>
      <c r="B33" s="127" t="s">
        <v>160</v>
      </c>
      <c r="C33" s="128"/>
      <c r="D33" s="128"/>
      <c r="E33" s="11" t="s">
        <v>19</v>
      </c>
      <c r="F33" s="7">
        <f>SUM(H33:J33)</f>
        <v>760000</v>
      </c>
      <c r="G33" s="7">
        <v>0</v>
      </c>
      <c r="H33" s="7">
        <v>20000</v>
      </c>
      <c r="I33" s="7">
        <v>370000</v>
      </c>
      <c r="J33" s="7">
        <v>370000</v>
      </c>
      <c r="K33" s="7">
        <v>0</v>
      </c>
      <c r="L33" s="7">
        <v>0</v>
      </c>
      <c r="M33" s="7">
        <v>0</v>
      </c>
      <c r="N33" s="7">
        <v>0</v>
      </c>
      <c r="O33" s="6" t="s">
        <v>5</v>
      </c>
    </row>
    <row r="34" spans="1:15" ht="13.5" customHeight="1">
      <c r="A34" s="34"/>
      <c r="B34" s="129" t="s">
        <v>34</v>
      </c>
      <c r="C34" s="130"/>
      <c r="D34" s="130"/>
      <c r="E34" s="11" t="s">
        <v>20</v>
      </c>
      <c r="F34" s="7"/>
      <c r="G34" s="7"/>
      <c r="H34" s="7"/>
      <c r="I34" s="7"/>
      <c r="J34" s="7"/>
      <c r="K34" s="15"/>
      <c r="L34" s="7"/>
      <c r="M34" s="7"/>
      <c r="N34" s="7"/>
      <c r="O34" s="6" t="s">
        <v>5</v>
      </c>
    </row>
    <row r="35" spans="1:15" s="20" customFormat="1" ht="25.5" customHeight="1" hidden="1">
      <c r="A35" s="31" t="s">
        <v>31</v>
      </c>
      <c r="B35" s="133" t="s">
        <v>71</v>
      </c>
      <c r="C35" s="134"/>
      <c r="D35" s="135"/>
      <c r="E35" s="4" t="s">
        <v>21</v>
      </c>
      <c r="F35" s="21">
        <f>F39+F41</f>
        <v>0</v>
      </c>
      <c r="G35" s="21">
        <f>G39+G41</f>
        <v>0</v>
      </c>
      <c r="H35" s="21">
        <f aca="true" t="shared" si="14" ref="H35:N35">SUM(H36:H37)</f>
        <v>0</v>
      </c>
      <c r="I35" s="21">
        <f t="shared" si="14"/>
        <v>0</v>
      </c>
      <c r="J35" s="21">
        <f t="shared" si="14"/>
        <v>0</v>
      </c>
      <c r="K35" s="21">
        <f t="shared" si="14"/>
        <v>0</v>
      </c>
      <c r="L35" s="21">
        <f t="shared" si="14"/>
        <v>0</v>
      </c>
      <c r="M35" s="21">
        <f t="shared" si="14"/>
        <v>0</v>
      </c>
      <c r="N35" s="21">
        <f t="shared" si="14"/>
        <v>0</v>
      </c>
      <c r="O35" s="21">
        <v>0</v>
      </c>
    </row>
    <row r="36" spans="1:15" s="40" customFormat="1" ht="17.25" customHeight="1" hidden="1">
      <c r="A36" s="39"/>
      <c r="B36" s="36" t="s">
        <v>72</v>
      </c>
      <c r="C36" s="41" t="s">
        <v>22</v>
      </c>
      <c r="D36" s="37" t="s">
        <v>68</v>
      </c>
      <c r="E36" s="22" t="s">
        <v>23</v>
      </c>
      <c r="F36" s="23">
        <f>SUM(F39:F42)-F37</f>
        <v>0</v>
      </c>
      <c r="G36" s="23">
        <f>SUM(G39:G42)-G37</f>
        <v>0</v>
      </c>
      <c r="H36" s="23">
        <f aca="true" t="shared" si="15" ref="H36:N36">SUM(H39:H42)</f>
        <v>0</v>
      </c>
      <c r="I36" s="23">
        <f t="shared" si="15"/>
        <v>0</v>
      </c>
      <c r="J36" s="23">
        <f t="shared" si="15"/>
        <v>0</v>
      </c>
      <c r="K36" s="23">
        <f t="shared" si="15"/>
        <v>0</v>
      </c>
      <c r="L36" s="23">
        <f t="shared" si="15"/>
        <v>0</v>
      </c>
      <c r="M36" s="23">
        <f t="shared" si="15"/>
        <v>0</v>
      </c>
      <c r="N36" s="23">
        <f t="shared" si="15"/>
        <v>0</v>
      </c>
      <c r="O36" s="18" t="s">
        <v>5</v>
      </c>
    </row>
    <row r="37" spans="1:15" s="10" customFormat="1" ht="18" customHeight="1" hidden="1">
      <c r="A37" s="29"/>
      <c r="B37" s="136" t="s">
        <v>24</v>
      </c>
      <c r="C37" s="137"/>
      <c r="D37" s="138"/>
      <c r="E37" s="5" t="s">
        <v>25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6" t="s">
        <v>5</v>
      </c>
    </row>
    <row r="38" spans="1:15" s="10" customFormat="1" ht="12.75" customHeight="1" hidden="1">
      <c r="A38" s="29"/>
      <c r="B38" s="139" t="s">
        <v>26</v>
      </c>
      <c r="C38" s="140"/>
      <c r="D38" s="127"/>
      <c r="E38" s="8" t="s">
        <v>14</v>
      </c>
      <c r="F38" s="15" t="s">
        <v>5</v>
      </c>
      <c r="G38" s="15" t="s">
        <v>5</v>
      </c>
      <c r="H38" s="15" t="s">
        <v>5</v>
      </c>
      <c r="I38" s="15" t="s">
        <v>5</v>
      </c>
      <c r="J38" s="15" t="s">
        <v>5</v>
      </c>
      <c r="K38" s="15" t="s">
        <v>5</v>
      </c>
      <c r="L38" s="15" t="s">
        <v>5</v>
      </c>
      <c r="M38" s="15" t="s">
        <v>5</v>
      </c>
      <c r="N38" s="15" t="s">
        <v>5</v>
      </c>
      <c r="O38" s="6" t="s">
        <v>5</v>
      </c>
    </row>
    <row r="39" spans="1:15" s="10" customFormat="1" ht="21.75" customHeight="1" hidden="1">
      <c r="A39" s="29"/>
      <c r="B39" s="141" t="s">
        <v>74</v>
      </c>
      <c r="C39" s="142"/>
      <c r="D39" s="143"/>
      <c r="E39" s="11" t="s">
        <v>15</v>
      </c>
      <c r="F39" s="7"/>
      <c r="G39" s="7"/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6" t="s">
        <v>5</v>
      </c>
    </row>
    <row r="40" spans="1:15" s="10" customFormat="1" ht="18" customHeight="1" hidden="1">
      <c r="A40" s="29"/>
      <c r="B40" s="141" t="s">
        <v>75</v>
      </c>
      <c r="C40" s="142"/>
      <c r="D40" s="143"/>
      <c r="E40" s="11" t="s">
        <v>16</v>
      </c>
      <c r="F40" s="7"/>
      <c r="G40" s="7"/>
      <c r="H40" s="7"/>
      <c r="I40" s="7"/>
      <c r="J40" s="7"/>
      <c r="K40" s="7"/>
      <c r="L40" s="7"/>
      <c r="M40" s="7"/>
      <c r="N40" s="7"/>
      <c r="O40" s="6" t="s">
        <v>5</v>
      </c>
    </row>
    <row r="41" spans="1:15" s="10" customFormat="1" ht="14.25" customHeight="1" hidden="1">
      <c r="A41" s="29"/>
      <c r="B41" s="141" t="s">
        <v>76</v>
      </c>
      <c r="C41" s="142"/>
      <c r="D41" s="143"/>
      <c r="E41" s="11" t="s">
        <v>19</v>
      </c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s="10" customFormat="1" ht="12.75" customHeight="1" hidden="1">
      <c r="A42" s="35"/>
      <c r="B42" s="144" t="s">
        <v>73</v>
      </c>
      <c r="C42" s="145"/>
      <c r="D42" s="129"/>
      <c r="E42" s="11" t="s">
        <v>20</v>
      </c>
      <c r="F42" s="7"/>
      <c r="G42" s="7"/>
      <c r="H42" s="7"/>
      <c r="I42" s="7"/>
      <c r="J42" s="7"/>
      <c r="K42" s="7"/>
      <c r="L42" s="7"/>
      <c r="M42" s="7"/>
      <c r="N42" s="7"/>
      <c r="O42" s="6" t="s">
        <v>5</v>
      </c>
    </row>
    <row r="43" spans="1:15" s="20" customFormat="1" ht="27.75" customHeight="1" hidden="1">
      <c r="A43" s="31" t="s">
        <v>106</v>
      </c>
      <c r="B43" s="134" t="s">
        <v>81</v>
      </c>
      <c r="C43" s="134"/>
      <c r="D43" s="135"/>
      <c r="E43" s="4" t="s">
        <v>21</v>
      </c>
      <c r="F43" s="21">
        <f aca="true" t="shared" si="16" ref="F43:N43">SUM(F44:F45)</f>
        <v>0</v>
      </c>
      <c r="G43" s="21">
        <f t="shared" si="16"/>
        <v>0</v>
      </c>
      <c r="H43" s="21">
        <f t="shared" si="16"/>
        <v>0</v>
      </c>
      <c r="I43" s="21">
        <f t="shared" si="16"/>
        <v>0</v>
      </c>
      <c r="J43" s="21">
        <f t="shared" si="16"/>
        <v>0</v>
      </c>
      <c r="K43" s="21">
        <f t="shared" si="16"/>
        <v>0</v>
      </c>
      <c r="L43" s="21">
        <f t="shared" si="16"/>
        <v>0</v>
      </c>
      <c r="M43" s="21">
        <f t="shared" si="16"/>
        <v>0</v>
      </c>
      <c r="N43" s="21">
        <f t="shared" si="16"/>
        <v>0</v>
      </c>
      <c r="O43" s="21">
        <f>G43</f>
        <v>0</v>
      </c>
    </row>
    <row r="44" spans="1:15" s="40" customFormat="1" ht="48" hidden="1">
      <c r="A44" s="39"/>
      <c r="B44" s="60" t="s">
        <v>82</v>
      </c>
      <c r="C44" s="41" t="s">
        <v>83</v>
      </c>
      <c r="D44" s="73" t="s">
        <v>69</v>
      </c>
      <c r="E44" s="22" t="s">
        <v>23</v>
      </c>
      <c r="F44" s="23">
        <f>SUM(F47:F49)</f>
        <v>0</v>
      </c>
      <c r="G44" s="23">
        <f>SUM(G47:G49)</f>
        <v>0</v>
      </c>
      <c r="H44" s="23">
        <f aca="true" t="shared" si="17" ref="H44:N44">SUM(H47:H50)</f>
        <v>0</v>
      </c>
      <c r="I44" s="23">
        <f t="shared" si="17"/>
        <v>0</v>
      </c>
      <c r="J44" s="23">
        <f t="shared" si="17"/>
        <v>0</v>
      </c>
      <c r="K44" s="23">
        <f t="shared" si="17"/>
        <v>0</v>
      </c>
      <c r="L44" s="23">
        <f t="shared" si="17"/>
        <v>0</v>
      </c>
      <c r="M44" s="23">
        <f t="shared" si="17"/>
        <v>0</v>
      </c>
      <c r="N44" s="23">
        <f t="shared" si="17"/>
        <v>0</v>
      </c>
      <c r="O44" s="18" t="s">
        <v>5</v>
      </c>
    </row>
    <row r="45" spans="1:15" s="10" customFormat="1" ht="18" customHeight="1" hidden="1">
      <c r="A45" s="29"/>
      <c r="B45" s="146" t="s">
        <v>84</v>
      </c>
      <c r="C45" s="147"/>
      <c r="D45" s="147"/>
      <c r="E45" s="5" t="s">
        <v>25</v>
      </c>
      <c r="F45" s="7">
        <f>SUM(G45:G45)</f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6" t="s">
        <v>5</v>
      </c>
    </row>
    <row r="46" spans="1:15" s="10" customFormat="1" ht="20.25" customHeight="1" hidden="1">
      <c r="A46" s="29"/>
      <c r="B46" s="146" t="s">
        <v>85</v>
      </c>
      <c r="C46" s="147"/>
      <c r="D46" s="147"/>
      <c r="E46" s="82" t="s">
        <v>14</v>
      </c>
      <c r="F46" s="83" t="s">
        <v>5</v>
      </c>
      <c r="G46" s="83" t="s">
        <v>5</v>
      </c>
      <c r="H46" s="83" t="s">
        <v>5</v>
      </c>
      <c r="I46" s="83" t="s">
        <v>5</v>
      </c>
      <c r="J46" s="83" t="s">
        <v>5</v>
      </c>
      <c r="K46" s="83" t="s">
        <v>5</v>
      </c>
      <c r="L46" s="83" t="s">
        <v>5</v>
      </c>
      <c r="M46" s="83" t="s">
        <v>5</v>
      </c>
      <c r="N46" s="83" t="s">
        <v>5</v>
      </c>
      <c r="O46" s="84" t="s">
        <v>5</v>
      </c>
    </row>
    <row r="47" spans="1:15" s="10" customFormat="1" ht="17.25" customHeight="1" hidden="1">
      <c r="A47" s="29"/>
      <c r="B47" s="148" t="s">
        <v>86</v>
      </c>
      <c r="C47" s="149"/>
      <c r="D47" s="149"/>
      <c r="E47" s="85" t="s">
        <v>15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 t="s">
        <v>5</v>
      </c>
    </row>
    <row r="48" spans="1:15" s="10" customFormat="1" ht="15.75" customHeight="1" hidden="1">
      <c r="A48" s="29"/>
      <c r="B48" s="150" t="s">
        <v>87</v>
      </c>
      <c r="C48" s="151"/>
      <c r="D48" s="151"/>
      <c r="E48" s="79" t="s">
        <v>16</v>
      </c>
      <c r="F48" s="80">
        <v>0</v>
      </c>
      <c r="G48" s="80">
        <v>0</v>
      </c>
      <c r="H48" s="80"/>
      <c r="I48" s="80"/>
      <c r="J48" s="80"/>
      <c r="K48" s="80"/>
      <c r="L48" s="80"/>
      <c r="M48" s="80"/>
      <c r="N48" s="80"/>
      <c r="O48" s="81" t="s">
        <v>5</v>
      </c>
    </row>
    <row r="49" spans="1:15" s="10" customFormat="1" ht="24" customHeight="1" hidden="1">
      <c r="A49" s="29"/>
      <c r="B49" s="143" t="s">
        <v>88</v>
      </c>
      <c r="C49" s="152"/>
      <c r="D49" s="152"/>
      <c r="E49" s="11" t="s">
        <v>19</v>
      </c>
      <c r="F49" s="7">
        <v>0</v>
      </c>
      <c r="G49" s="7">
        <v>0</v>
      </c>
      <c r="H49" s="7"/>
      <c r="I49" s="7"/>
      <c r="J49" s="7"/>
      <c r="K49" s="7"/>
      <c r="L49" s="7"/>
      <c r="M49" s="7"/>
      <c r="N49" s="7"/>
      <c r="O49" s="6"/>
    </row>
    <row r="50" spans="1:15" s="10" customFormat="1" ht="19.5" customHeight="1" hidden="1">
      <c r="A50" s="35"/>
      <c r="B50" s="129" t="s">
        <v>89</v>
      </c>
      <c r="C50" s="130"/>
      <c r="D50" s="130"/>
      <c r="E50" s="11" t="s">
        <v>20</v>
      </c>
      <c r="F50" s="7"/>
      <c r="G50" s="7"/>
      <c r="H50" s="7"/>
      <c r="I50" s="7"/>
      <c r="J50" s="7"/>
      <c r="K50" s="7"/>
      <c r="L50" s="7"/>
      <c r="M50" s="7"/>
      <c r="N50" s="7"/>
      <c r="O50" s="6" t="s">
        <v>5</v>
      </c>
    </row>
    <row r="51" spans="1:15" s="20" customFormat="1" ht="14.25" customHeight="1">
      <c r="A51" s="31" t="s">
        <v>30</v>
      </c>
      <c r="B51" s="153" t="s">
        <v>101</v>
      </c>
      <c r="C51" s="154"/>
      <c r="D51" s="155"/>
      <c r="E51" s="4" t="s">
        <v>21</v>
      </c>
      <c r="F51" s="21">
        <f>SUM(F52:F53)</f>
        <v>1510095</v>
      </c>
      <c r="G51" s="21">
        <f aca="true" t="shared" si="18" ref="G51:N51">SUM(G52:G53)</f>
        <v>0</v>
      </c>
      <c r="H51" s="21">
        <f t="shared" si="18"/>
        <v>1370000</v>
      </c>
      <c r="I51" s="21">
        <f t="shared" si="18"/>
        <v>0</v>
      </c>
      <c r="J51" s="21">
        <f t="shared" si="18"/>
        <v>0</v>
      </c>
      <c r="K51" s="21">
        <f t="shared" si="18"/>
        <v>0</v>
      </c>
      <c r="L51" s="21">
        <f t="shared" si="18"/>
        <v>0</v>
      </c>
      <c r="M51" s="21">
        <f t="shared" si="18"/>
        <v>0</v>
      </c>
      <c r="N51" s="21">
        <f t="shared" si="18"/>
        <v>0</v>
      </c>
      <c r="O51" s="21">
        <v>37831</v>
      </c>
    </row>
    <row r="52" spans="1:15" s="40" customFormat="1" ht="20.25" customHeight="1">
      <c r="A52" s="39"/>
      <c r="B52" s="156" t="s">
        <v>102</v>
      </c>
      <c r="C52" s="158" t="s">
        <v>22</v>
      </c>
      <c r="D52" s="160" t="s">
        <v>103</v>
      </c>
      <c r="E52" s="77" t="s">
        <v>23</v>
      </c>
      <c r="F52" s="23">
        <v>0</v>
      </c>
      <c r="G52" s="23">
        <v>0</v>
      </c>
      <c r="H52" s="23">
        <v>0</v>
      </c>
      <c r="I52" s="23">
        <f aca="true" t="shared" si="19" ref="I52:N52">SUM(I55:I58)</f>
        <v>0</v>
      </c>
      <c r="J52" s="23">
        <f t="shared" si="19"/>
        <v>0</v>
      </c>
      <c r="K52" s="23">
        <f t="shared" si="19"/>
        <v>0</v>
      </c>
      <c r="L52" s="23">
        <f t="shared" si="19"/>
        <v>0</v>
      </c>
      <c r="M52" s="23">
        <f t="shared" si="19"/>
        <v>0</v>
      </c>
      <c r="N52" s="23">
        <f t="shared" si="19"/>
        <v>0</v>
      </c>
      <c r="O52" s="18" t="s">
        <v>5</v>
      </c>
    </row>
    <row r="53" spans="1:15" s="10" customFormat="1" ht="19.5" customHeight="1">
      <c r="A53" s="29"/>
      <c r="B53" s="157"/>
      <c r="C53" s="159"/>
      <c r="D53" s="161"/>
      <c r="E53" s="78" t="s">
        <v>25</v>
      </c>
      <c r="F53" s="7">
        <f>F55+F57</f>
        <v>1510095</v>
      </c>
      <c r="G53" s="7">
        <f>G55+G57</f>
        <v>0</v>
      </c>
      <c r="H53" s="7">
        <f>H55+H57</f>
        <v>1370000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6" t="s">
        <v>5</v>
      </c>
    </row>
    <row r="54" spans="1:15" s="10" customFormat="1" ht="21" customHeight="1">
      <c r="A54" s="29"/>
      <c r="B54" s="162" t="s">
        <v>108</v>
      </c>
      <c r="C54" s="163"/>
      <c r="D54" s="164"/>
      <c r="E54" s="8" t="s">
        <v>14</v>
      </c>
      <c r="F54" s="15" t="s">
        <v>5</v>
      </c>
      <c r="G54" s="15" t="s">
        <v>5</v>
      </c>
      <c r="H54" s="15" t="s">
        <v>5</v>
      </c>
      <c r="I54" s="15" t="s">
        <v>5</v>
      </c>
      <c r="J54" s="15" t="s">
        <v>5</v>
      </c>
      <c r="K54" s="15" t="s">
        <v>5</v>
      </c>
      <c r="L54" s="15" t="s">
        <v>5</v>
      </c>
      <c r="M54" s="15" t="s">
        <v>5</v>
      </c>
      <c r="N54" s="15" t="s">
        <v>5</v>
      </c>
      <c r="O54" s="6" t="s">
        <v>5</v>
      </c>
    </row>
    <row r="55" spans="1:15" s="10" customFormat="1" ht="17.25" customHeight="1">
      <c r="A55" s="29"/>
      <c r="B55" s="165" t="s">
        <v>135</v>
      </c>
      <c r="C55" s="166"/>
      <c r="D55" s="167"/>
      <c r="E55" s="11" t="s">
        <v>15</v>
      </c>
      <c r="F55" s="7">
        <v>571898</v>
      </c>
      <c r="G55" s="7">
        <v>0</v>
      </c>
      <c r="H55" s="7">
        <v>545148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6" t="s">
        <v>5</v>
      </c>
    </row>
    <row r="56" spans="1:15" s="10" customFormat="1" ht="12" customHeight="1">
      <c r="A56" s="29"/>
      <c r="B56" s="168"/>
      <c r="C56" s="169"/>
      <c r="D56" s="170"/>
      <c r="E56" s="11" t="s">
        <v>16</v>
      </c>
      <c r="F56" s="7"/>
      <c r="G56" s="7"/>
      <c r="H56" s="7"/>
      <c r="I56" s="7"/>
      <c r="J56" s="7"/>
      <c r="K56" s="7"/>
      <c r="L56" s="7"/>
      <c r="M56" s="7"/>
      <c r="N56" s="7"/>
      <c r="O56" s="6" t="s">
        <v>5</v>
      </c>
    </row>
    <row r="57" spans="1:15" s="10" customFormat="1" ht="12" customHeight="1">
      <c r="A57" s="29"/>
      <c r="B57" s="171"/>
      <c r="C57" s="172"/>
      <c r="D57" s="173"/>
      <c r="E57" s="11" t="s">
        <v>19</v>
      </c>
      <c r="F57" s="7">
        <f>60370+23000+43237+H57+13488-26750</f>
        <v>938197</v>
      </c>
      <c r="G57" s="7">
        <v>0</v>
      </c>
      <c r="H57" s="7">
        <f>1370000-545148</f>
        <v>824852</v>
      </c>
      <c r="I57" s="7"/>
      <c r="J57" s="7"/>
      <c r="K57" s="7"/>
      <c r="L57" s="7"/>
      <c r="M57" s="7"/>
      <c r="N57" s="7"/>
      <c r="O57" s="6"/>
    </row>
    <row r="58" spans="1:15" s="75" customFormat="1" ht="14.25" customHeight="1">
      <c r="A58" s="74"/>
      <c r="B58" s="174" t="s">
        <v>104</v>
      </c>
      <c r="C58" s="175"/>
      <c r="D58" s="176"/>
      <c r="E58" s="55" t="s">
        <v>20</v>
      </c>
      <c r="F58" s="56"/>
      <c r="G58" s="56"/>
      <c r="H58" s="106"/>
      <c r="I58" s="56"/>
      <c r="J58" s="56"/>
      <c r="K58" s="56"/>
      <c r="L58" s="56"/>
      <c r="M58" s="56"/>
      <c r="N58" s="56"/>
      <c r="O58" s="58" t="s">
        <v>5</v>
      </c>
    </row>
    <row r="59" spans="1:15" s="20" customFormat="1" ht="15" customHeight="1">
      <c r="A59" s="31" t="s">
        <v>31</v>
      </c>
      <c r="B59" s="134" t="s">
        <v>100</v>
      </c>
      <c r="C59" s="134"/>
      <c r="D59" s="135"/>
      <c r="E59" s="4" t="s">
        <v>21</v>
      </c>
      <c r="F59" s="21">
        <f aca="true" t="shared" si="20" ref="F59:N59">SUM(F60:F61)</f>
        <v>79546</v>
      </c>
      <c r="G59" s="21">
        <f t="shared" si="20"/>
        <v>0</v>
      </c>
      <c r="H59" s="21">
        <f t="shared" si="20"/>
        <v>42167</v>
      </c>
      <c r="I59" s="21">
        <f t="shared" si="20"/>
        <v>0</v>
      </c>
      <c r="J59" s="21">
        <f t="shared" si="20"/>
        <v>0</v>
      </c>
      <c r="K59" s="21">
        <f t="shared" si="20"/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69">
        <f>G59+H59</f>
        <v>42167</v>
      </c>
    </row>
    <row r="60" spans="1:15" s="40" customFormat="1" ht="16.5" customHeight="1">
      <c r="A60" s="39"/>
      <c r="B60" s="158" t="s">
        <v>58</v>
      </c>
      <c r="C60" s="158" t="s">
        <v>96</v>
      </c>
      <c r="D60" s="179" t="s">
        <v>78</v>
      </c>
      <c r="E60" s="22" t="s">
        <v>23</v>
      </c>
      <c r="F60" s="23">
        <f aca="true" t="shared" si="21" ref="F60:N60">SUM(F63:F66)</f>
        <v>79546</v>
      </c>
      <c r="G60" s="23">
        <f t="shared" si="21"/>
        <v>0</v>
      </c>
      <c r="H60" s="23">
        <f t="shared" si="21"/>
        <v>42167</v>
      </c>
      <c r="I60" s="23">
        <f t="shared" si="21"/>
        <v>0</v>
      </c>
      <c r="J60" s="23">
        <f t="shared" si="21"/>
        <v>0</v>
      </c>
      <c r="K60" s="23">
        <f t="shared" si="21"/>
        <v>0</v>
      </c>
      <c r="L60" s="23">
        <f t="shared" si="21"/>
        <v>0</v>
      </c>
      <c r="M60" s="23">
        <f t="shared" si="21"/>
        <v>0</v>
      </c>
      <c r="N60" s="23">
        <f t="shared" si="21"/>
        <v>0</v>
      </c>
      <c r="O60" s="62" t="s">
        <v>5</v>
      </c>
    </row>
    <row r="61" spans="1:15" s="10" customFormat="1" ht="12.75" customHeight="1">
      <c r="A61" s="29"/>
      <c r="B61" s="177"/>
      <c r="C61" s="177"/>
      <c r="D61" s="180"/>
      <c r="E61" s="5" t="s">
        <v>25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61" t="s">
        <v>5</v>
      </c>
    </row>
    <row r="62" spans="1:15" s="10" customFormat="1" ht="12.75" customHeight="1">
      <c r="A62" s="29"/>
      <c r="B62" s="178"/>
      <c r="C62" s="178"/>
      <c r="D62" s="181"/>
      <c r="E62" s="8" t="s">
        <v>14</v>
      </c>
      <c r="F62" s="15" t="s">
        <v>5</v>
      </c>
      <c r="G62" s="15" t="s">
        <v>5</v>
      </c>
      <c r="H62" s="15" t="s">
        <v>5</v>
      </c>
      <c r="I62" s="15" t="s">
        <v>5</v>
      </c>
      <c r="J62" s="15" t="s">
        <v>5</v>
      </c>
      <c r="K62" s="15" t="s">
        <v>5</v>
      </c>
      <c r="L62" s="15" t="s">
        <v>5</v>
      </c>
      <c r="M62" s="15" t="s">
        <v>5</v>
      </c>
      <c r="N62" s="15" t="s">
        <v>5</v>
      </c>
      <c r="O62" s="61" t="s">
        <v>5</v>
      </c>
    </row>
    <row r="63" spans="1:15" s="10" customFormat="1" ht="12.75" customHeight="1">
      <c r="A63" s="29"/>
      <c r="B63" s="72" t="s">
        <v>99</v>
      </c>
      <c r="C63" s="71"/>
      <c r="D63" s="65"/>
      <c r="E63" s="11" t="s">
        <v>15</v>
      </c>
      <c r="F63" s="7">
        <f>17131+20248+H63</f>
        <v>79546</v>
      </c>
      <c r="G63" s="7">
        <v>0</v>
      </c>
      <c r="H63" s="7">
        <f>15000+27167</f>
        <v>42167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61" t="s">
        <v>5</v>
      </c>
    </row>
    <row r="64" spans="1:15" s="10" customFormat="1" ht="12.75" customHeight="1">
      <c r="A64" s="29"/>
      <c r="B64" s="182" t="s">
        <v>97</v>
      </c>
      <c r="C64" s="183"/>
      <c r="D64" s="184"/>
      <c r="E64" s="11" t="s">
        <v>16</v>
      </c>
      <c r="F64" s="7"/>
      <c r="G64" s="7"/>
      <c r="H64" s="7"/>
      <c r="I64" s="7"/>
      <c r="J64" s="7"/>
      <c r="K64" s="7"/>
      <c r="L64" s="7"/>
      <c r="M64" s="7"/>
      <c r="N64" s="7"/>
      <c r="O64" s="61" t="s">
        <v>5</v>
      </c>
    </row>
    <row r="65" spans="1:15" s="10" customFormat="1" ht="14.25" customHeight="1">
      <c r="A65" s="29"/>
      <c r="B65" s="185"/>
      <c r="C65" s="186"/>
      <c r="D65" s="187"/>
      <c r="E65" s="11" t="s">
        <v>19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61" t="s">
        <v>5</v>
      </c>
    </row>
    <row r="66" spans="1:15" s="40" customFormat="1" ht="16.5" customHeight="1">
      <c r="A66" s="66"/>
      <c r="B66" s="188" t="s">
        <v>98</v>
      </c>
      <c r="C66" s="189"/>
      <c r="D66" s="189"/>
      <c r="E66" s="70" t="s">
        <v>20</v>
      </c>
      <c r="F66" s="23"/>
      <c r="G66" s="23"/>
      <c r="H66" s="67"/>
      <c r="I66" s="67"/>
      <c r="J66" s="67"/>
      <c r="K66" s="67"/>
      <c r="L66" s="68"/>
      <c r="M66" s="67"/>
      <c r="N66" s="67"/>
      <c r="O66" s="62" t="s">
        <v>5</v>
      </c>
    </row>
    <row r="67" spans="1:15" s="20" customFormat="1" ht="52.5" customHeight="1">
      <c r="A67" s="31" t="s">
        <v>106</v>
      </c>
      <c r="B67" s="134" t="s">
        <v>114</v>
      </c>
      <c r="C67" s="134"/>
      <c r="D67" s="135"/>
      <c r="E67" s="4" t="s">
        <v>21</v>
      </c>
      <c r="F67" s="21">
        <f>SUM(F68:F69)</f>
        <v>1597788</v>
      </c>
      <c r="G67" s="21">
        <f>SUM(G68:G69)</f>
        <v>0</v>
      </c>
      <c r="H67" s="21">
        <f aca="true" t="shared" si="22" ref="H67:N67">SUM(H68:H69)</f>
        <v>326353</v>
      </c>
      <c r="I67" s="21">
        <f t="shared" si="22"/>
        <v>0</v>
      </c>
      <c r="J67" s="21">
        <f t="shared" si="22"/>
        <v>0</v>
      </c>
      <c r="K67" s="21">
        <f t="shared" si="22"/>
        <v>0</v>
      </c>
      <c r="L67" s="21">
        <f t="shared" si="22"/>
        <v>0</v>
      </c>
      <c r="M67" s="21">
        <f t="shared" si="22"/>
        <v>0</v>
      </c>
      <c r="N67" s="21">
        <f t="shared" si="22"/>
        <v>0</v>
      </c>
      <c r="O67" s="21">
        <f>G67</f>
        <v>0</v>
      </c>
    </row>
    <row r="68" spans="1:15" s="40" customFormat="1" ht="36.75" customHeight="1">
      <c r="A68" s="39"/>
      <c r="B68" s="60" t="s">
        <v>43</v>
      </c>
      <c r="C68" s="41" t="s">
        <v>22</v>
      </c>
      <c r="D68" s="37" t="s">
        <v>145</v>
      </c>
      <c r="E68" s="22" t="s">
        <v>23</v>
      </c>
      <c r="F68" s="23">
        <v>173327</v>
      </c>
      <c r="G68" s="7">
        <v>0</v>
      </c>
      <c r="H68" s="23">
        <v>26402</v>
      </c>
      <c r="I68" s="23">
        <f aca="true" t="shared" si="23" ref="I68:N68">SUM(I71:I74)</f>
        <v>0</v>
      </c>
      <c r="J68" s="23">
        <f t="shared" si="23"/>
        <v>0</v>
      </c>
      <c r="K68" s="23">
        <f t="shared" si="23"/>
        <v>0</v>
      </c>
      <c r="L68" s="23">
        <f t="shared" si="23"/>
        <v>0</v>
      </c>
      <c r="M68" s="23">
        <f t="shared" si="23"/>
        <v>0</v>
      </c>
      <c r="N68" s="23">
        <f t="shared" si="23"/>
        <v>0</v>
      </c>
      <c r="O68" s="18" t="s">
        <v>5</v>
      </c>
    </row>
    <row r="69" spans="1:15" s="10" customFormat="1" ht="16.5" customHeight="1">
      <c r="A69" s="29"/>
      <c r="B69" s="125" t="s">
        <v>24</v>
      </c>
      <c r="C69" s="126"/>
      <c r="D69" s="126"/>
      <c r="E69" s="5" t="s">
        <v>25</v>
      </c>
      <c r="F69" s="7">
        <v>1424461</v>
      </c>
      <c r="G69" s="7">
        <v>0</v>
      </c>
      <c r="H69" s="7">
        <v>299951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6" t="s">
        <v>5</v>
      </c>
    </row>
    <row r="70" spans="1:15" s="10" customFormat="1" ht="21" customHeight="1">
      <c r="A70" s="29"/>
      <c r="B70" s="127" t="s">
        <v>26</v>
      </c>
      <c r="C70" s="128"/>
      <c r="D70" s="128"/>
      <c r="E70" s="8" t="s">
        <v>14</v>
      </c>
      <c r="F70" s="15" t="s">
        <v>5</v>
      </c>
      <c r="G70" s="15" t="s">
        <v>5</v>
      </c>
      <c r="H70" s="15" t="s">
        <v>5</v>
      </c>
      <c r="I70" s="15" t="s">
        <v>5</v>
      </c>
      <c r="J70" s="15" t="s">
        <v>5</v>
      </c>
      <c r="K70" s="15" t="s">
        <v>5</v>
      </c>
      <c r="L70" s="15" t="s">
        <v>5</v>
      </c>
      <c r="M70" s="15" t="s">
        <v>5</v>
      </c>
      <c r="N70" s="15" t="s">
        <v>5</v>
      </c>
      <c r="O70" s="6" t="s">
        <v>5</v>
      </c>
    </row>
    <row r="71" spans="1:15" s="10" customFormat="1" ht="17.25" customHeight="1">
      <c r="A71" s="29"/>
      <c r="B71" s="127" t="s">
        <v>115</v>
      </c>
      <c r="C71" s="128"/>
      <c r="D71" s="128"/>
      <c r="E71" s="11" t="s">
        <v>15</v>
      </c>
      <c r="F71" s="7">
        <f>F67*85%</f>
        <v>1358119.8</v>
      </c>
      <c r="G71" s="7">
        <v>0</v>
      </c>
      <c r="H71" s="7">
        <f>22442+254958</f>
        <v>277400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6" t="s">
        <v>5</v>
      </c>
    </row>
    <row r="72" spans="1:15" s="10" customFormat="1" ht="15.75" customHeight="1">
      <c r="A72" s="29"/>
      <c r="B72" s="190" t="s">
        <v>116</v>
      </c>
      <c r="C72" s="191"/>
      <c r="D72" s="192"/>
      <c r="E72" s="11" t="s">
        <v>16</v>
      </c>
      <c r="F72" s="7">
        <f>SUM(G72:H72)</f>
        <v>0</v>
      </c>
      <c r="G72" s="7">
        <v>0</v>
      </c>
      <c r="H72" s="7">
        <v>0</v>
      </c>
      <c r="I72" s="7"/>
      <c r="J72" s="7"/>
      <c r="K72" s="7"/>
      <c r="L72" s="7"/>
      <c r="M72" s="7"/>
      <c r="N72" s="7"/>
      <c r="O72" s="6" t="s">
        <v>5</v>
      </c>
    </row>
    <row r="73" spans="1:15" s="10" customFormat="1" ht="16.5" customHeight="1">
      <c r="A73" s="29"/>
      <c r="B73" s="185"/>
      <c r="C73" s="186"/>
      <c r="D73" s="187"/>
      <c r="E73" s="11" t="s">
        <v>19</v>
      </c>
      <c r="F73" s="7">
        <f>1597788-F71</f>
        <v>239668.19999999995</v>
      </c>
      <c r="G73" s="7">
        <v>0</v>
      </c>
      <c r="H73" s="7">
        <v>48953</v>
      </c>
      <c r="I73" s="7"/>
      <c r="J73" s="7"/>
      <c r="K73" s="7"/>
      <c r="L73" s="7"/>
      <c r="M73" s="7"/>
      <c r="N73" s="7"/>
      <c r="O73" s="6"/>
    </row>
    <row r="74" spans="1:15" s="10" customFormat="1" ht="17.25" customHeight="1">
      <c r="A74" s="35"/>
      <c r="B74" s="129" t="s">
        <v>117</v>
      </c>
      <c r="C74" s="130"/>
      <c r="D74" s="130"/>
      <c r="E74" s="11" t="s">
        <v>20</v>
      </c>
      <c r="F74" s="7"/>
      <c r="G74" s="7"/>
      <c r="H74" s="7"/>
      <c r="I74" s="7"/>
      <c r="J74" s="7"/>
      <c r="K74" s="7"/>
      <c r="L74" s="7"/>
      <c r="M74" s="7"/>
      <c r="N74" s="7"/>
      <c r="O74" s="6" t="s">
        <v>5</v>
      </c>
    </row>
    <row r="75" spans="1:15" s="89" customFormat="1" ht="19.5" customHeight="1">
      <c r="A75" s="31" t="s">
        <v>35</v>
      </c>
      <c r="B75" s="193" t="s">
        <v>105</v>
      </c>
      <c r="C75" s="193"/>
      <c r="D75" s="194"/>
      <c r="E75" s="4" t="s">
        <v>21</v>
      </c>
      <c r="F75" s="13">
        <f>SUM(F76:F77)</f>
        <v>51000000</v>
      </c>
      <c r="G75" s="13">
        <f aca="true" t="shared" si="24" ref="G75:N75">SUM(G76:G77)</f>
        <v>0</v>
      </c>
      <c r="H75" s="13">
        <f t="shared" si="24"/>
        <v>500000</v>
      </c>
      <c r="I75" s="13">
        <f t="shared" si="24"/>
        <v>500000</v>
      </c>
      <c r="J75" s="13">
        <f t="shared" si="24"/>
        <v>8000000</v>
      </c>
      <c r="K75" s="13">
        <f t="shared" si="24"/>
        <v>8000000</v>
      </c>
      <c r="L75" s="13">
        <f t="shared" si="24"/>
        <v>12000000</v>
      </c>
      <c r="M75" s="13">
        <f t="shared" si="24"/>
        <v>12000000</v>
      </c>
      <c r="N75" s="13">
        <f t="shared" si="24"/>
        <v>10000000</v>
      </c>
      <c r="O75" s="88">
        <v>51000000</v>
      </c>
    </row>
    <row r="76" spans="1:15" s="10" customFormat="1" ht="11.25" customHeight="1">
      <c r="A76" s="39"/>
      <c r="B76" s="195"/>
      <c r="C76" s="195"/>
      <c r="D76" s="196"/>
      <c r="E76" s="22" t="s">
        <v>23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6" t="s">
        <v>5</v>
      </c>
    </row>
    <row r="77" spans="1:15" s="10" customFormat="1" ht="12" customHeight="1">
      <c r="A77" s="29"/>
      <c r="B77" s="197"/>
      <c r="C77" s="197"/>
      <c r="D77" s="198"/>
      <c r="E77" s="5" t="s">
        <v>25</v>
      </c>
      <c r="F77" s="7">
        <f>SUM(F79:F82)</f>
        <v>51000000</v>
      </c>
      <c r="G77" s="7">
        <f aca="true" t="shared" si="25" ref="G77:N77">SUM(G79:G82)</f>
        <v>0</v>
      </c>
      <c r="H77" s="7">
        <f t="shared" si="25"/>
        <v>500000</v>
      </c>
      <c r="I77" s="7">
        <f t="shared" si="25"/>
        <v>500000</v>
      </c>
      <c r="J77" s="7">
        <f t="shared" si="25"/>
        <v>8000000</v>
      </c>
      <c r="K77" s="7">
        <f t="shared" si="25"/>
        <v>8000000</v>
      </c>
      <c r="L77" s="7">
        <f t="shared" si="25"/>
        <v>12000000</v>
      </c>
      <c r="M77" s="7">
        <f t="shared" si="25"/>
        <v>12000000</v>
      </c>
      <c r="N77" s="7">
        <f t="shared" si="25"/>
        <v>10000000</v>
      </c>
      <c r="O77" s="6" t="s">
        <v>5</v>
      </c>
    </row>
    <row r="78" spans="1:15" s="10" customFormat="1" ht="17.25" customHeight="1">
      <c r="A78" s="29"/>
      <c r="B78" s="199" t="s">
        <v>39</v>
      </c>
      <c r="C78" s="202" t="s">
        <v>153</v>
      </c>
      <c r="D78" s="202" t="s">
        <v>154</v>
      </c>
      <c r="E78" s="8" t="s">
        <v>14</v>
      </c>
      <c r="F78" s="15" t="s">
        <v>5</v>
      </c>
      <c r="G78" s="15" t="s">
        <v>5</v>
      </c>
      <c r="H78" s="15" t="s">
        <v>5</v>
      </c>
      <c r="I78" s="15" t="s">
        <v>5</v>
      </c>
      <c r="J78" s="15" t="s">
        <v>5</v>
      </c>
      <c r="K78" s="15" t="s">
        <v>5</v>
      </c>
      <c r="L78" s="15" t="s">
        <v>5</v>
      </c>
      <c r="M78" s="15" t="s">
        <v>5</v>
      </c>
      <c r="N78" s="15" t="s">
        <v>5</v>
      </c>
      <c r="O78" s="15" t="s">
        <v>5</v>
      </c>
    </row>
    <row r="79" spans="1:15" s="10" customFormat="1" ht="17.25" customHeight="1">
      <c r="A79" s="29"/>
      <c r="B79" s="200"/>
      <c r="C79" s="203"/>
      <c r="D79" s="203"/>
      <c r="E79" s="11" t="s">
        <v>15</v>
      </c>
      <c r="F79" s="7">
        <f>SUM(G79:N79)</f>
        <v>23800000</v>
      </c>
      <c r="G79" s="7">
        <v>0</v>
      </c>
      <c r="H79" s="7">
        <v>0</v>
      </c>
      <c r="I79" s="7">
        <v>0</v>
      </c>
      <c r="J79" s="7">
        <v>4400000</v>
      </c>
      <c r="K79" s="7">
        <v>4400000</v>
      </c>
      <c r="L79" s="7">
        <v>6600000</v>
      </c>
      <c r="M79" s="7">
        <v>6600000</v>
      </c>
      <c r="N79" s="7">
        <v>1800000</v>
      </c>
      <c r="O79" s="15" t="s">
        <v>5</v>
      </c>
    </row>
    <row r="80" spans="1:15" s="10" customFormat="1" ht="17.25" customHeight="1">
      <c r="A80" s="29"/>
      <c r="B80" s="200"/>
      <c r="C80" s="203"/>
      <c r="D80" s="203"/>
      <c r="E80" s="11" t="s">
        <v>16</v>
      </c>
      <c r="F80" s="7"/>
      <c r="G80" s="7"/>
      <c r="H80" s="7"/>
      <c r="I80" s="7"/>
      <c r="J80" s="7"/>
      <c r="K80" s="7"/>
      <c r="L80" s="7"/>
      <c r="M80" s="7"/>
      <c r="N80" s="7"/>
      <c r="O80" s="15" t="s">
        <v>5</v>
      </c>
    </row>
    <row r="81" spans="1:15" s="10" customFormat="1" ht="12.75" customHeight="1">
      <c r="A81" s="29"/>
      <c r="B81" s="201"/>
      <c r="C81" s="204"/>
      <c r="D81" s="204"/>
      <c r="E81" s="11" t="s">
        <v>19</v>
      </c>
      <c r="F81" s="7">
        <f>G81+H81+I81+J81+K81+L81+M81+N81</f>
        <v>13700000</v>
      </c>
      <c r="G81" s="7">
        <v>0</v>
      </c>
      <c r="H81" s="7">
        <v>500000</v>
      </c>
      <c r="I81" s="7">
        <v>500000</v>
      </c>
      <c r="J81" s="7">
        <v>1440000</v>
      </c>
      <c r="K81" s="7">
        <v>1440000</v>
      </c>
      <c r="L81" s="7">
        <v>2160000</v>
      </c>
      <c r="M81" s="7">
        <v>2160000</v>
      </c>
      <c r="N81" s="7">
        <v>5500000</v>
      </c>
      <c r="O81" s="15" t="s">
        <v>5</v>
      </c>
    </row>
    <row r="82" spans="1:15" s="10" customFormat="1" ht="17.25" customHeight="1">
      <c r="A82" s="35"/>
      <c r="B82" s="205" t="s">
        <v>140</v>
      </c>
      <c r="C82" s="206"/>
      <c r="D82" s="206"/>
      <c r="E82" s="11" t="s">
        <v>122</v>
      </c>
      <c r="F82" s="7">
        <f>SUM(G82:N82)</f>
        <v>13500000</v>
      </c>
      <c r="G82" s="7">
        <v>0</v>
      </c>
      <c r="H82" s="7">
        <v>0</v>
      </c>
      <c r="I82" s="7">
        <v>0</v>
      </c>
      <c r="J82" s="7">
        <v>2160000</v>
      </c>
      <c r="K82" s="7">
        <v>2160000</v>
      </c>
      <c r="L82" s="7">
        <v>3240000</v>
      </c>
      <c r="M82" s="7">
        <v>3240000</v>
      </c>
      <c r="N82" s="7">
        <v>2700000</v>
      </c>
      <c r="O82" s="15" t="s">
        <v>5</v>
      </c>
    </row>
    <row r="83" spans="1:15" s="53" customFormat="1" ht="34.5" customHeight="1">
      <c r="A83" s="93" t="s">
        <v>2</v>
      </c>
      <c r="B83" s="207" t="s">
        <v>38</v>
      </c>
      <c r="C83" s="208"/>
      <c r="D83" s="208"/>
      <c r="E83" s="94" t="s">
        <v>5</v>
      </c>
      <c r="F83" s="92">
        <f>F94+F102+F110+F118+F126+F134+F142+F150+F158+F166+F172+F178+F196+F202+F208+F214+F86+F190+F184</f>
        <v>16437641.3</v>
      </c>
      <c r="G83" s="92">
        <f aca="true" t="shared" si="26" ref="G83:O83">G94+G102+G110+G118+G126+G134+G142+G150+G158+G166+G172+G178+G196+G202+G208+G214+G86+G190+G184</f>
        <v>0</v>
      </c>
      <c r="H83" s="92">
        <f t="shared" si="26"/>
        <v>4709382</v>
      </c>
      <c r="I83" s="92">
        <f t="shared" si="26"/>
        <v>5730302.5</v>
      </c>
      <c r="J83" s="92">
        <f t="shared" si="26"/>
        <v>2372203.8</v>
      </c>
      <c r="K83" s="92">
        <f t="shared" si="26"/>
        <v>0</v>
      </c>
      <c r="L83" s="92">
        <f t="shared" si="26"/>
        <v>0</v>
      </c>
      <c r="M83" s="92">
        <f t="shared" si="26"/>
        <v>0</v>
      </c>
      <c r="N83" s="92">
        <f t="shared" si="26"/>
        <v>0</v>
      </c>
      <c r="O83" s="92">
        <f t="shared" si="26"/>
        <v>10451141</v>
      </c>
    </row>
    <row r="84" spans="1:15" s="20" customFormat="1" ht="14.25" customHeight="1">
      <c r="A84" s="32"/>
      <c r="B84" s="42" t="s">
        <v>5</v>
      </c>
      <c r="C84" s="18" t="s">
        <v>5</v>
      </c>
      <c r="D84" s="18" t="s">
        <v>5</v>
      </c>
      <c r="E84" s="22" t="s">
        <v>12</v>
      </c>
      <c r="F84" s="43">
        <f>F95+F103+F111+F119+F127+F135+F143+F151+F159+F167+F173+F179+F197+F203+F209+F215+F87+F191+F185</f>
        <v>4623662.3</v>
      </c>
      <c r="G84" s="43">
        <f aca="true" t="shared" si="27" ref="G84:N84">G95+G103+G111+G119+G127+G135+G143+G151+G159+G167+G173+G179+G197+G203+G209+G215+G87+G191+G185</f>
        <v>0</v>
      </c>
      <c r="H84" s="43">
        <f t="shared" si="27"/>
        <v>1987975</v>
      </c>
      <c r="I84" s="43">
        <f t="shared" si="27"/>
        <v>1630302.5</v>
      </c>
      <c r="J84" s="43">
        <f t="shared" si="27"/>
        <v>342203.8</v>
      </c>
      <c r="K84" s="43">
        <f t="shared" si="27"/>
        <v>0</v>
      </c>
      <c r="L84" s="43">
        <f t="shared" si="27"/>
        <v>0</v>
      </c>
      <c r="M84" s="43">
        <f t="shared" si="27"/>
        <v>0</v>
      </c>
      <c r="N84" s="43">
        <f t="shared" si="27"/>
        <v>0</v>
      </c>
      <c r="O84" s="18" t="s">
        <v>5</v>
      </c>
    </row>
    <row r="85" spans="1:15" s="20" customFormat="1" ht="14.25" customHeight="1">
      <c r="A85" s="44"/>
      <c r="B85" s="42" t="s">
        <v>5</v>
      </c>
      <c r="C85" s="18" t="s">
        <v>5</v>
      </c>
      <c r="D85" s="18" t="s">
        <v>5</v>
      </c>
      <c r="E85" s="22" t="s">
        <v>13</v>
      </c>
      <c r="F85" s="43">
        <f>F96+F104+F112+F120+F128+F136+F144+F152+F160+F168+F174+F180+F198+F204+F210+F216+F88+F192+F186</f>
        <v>11813979</v>
      </c>
      <c r="G85" s="43">
        <f aca="true" t="shared" si="28" ref="G85:N85">G96+G104+G112+G120+G128+G136+G144+G152+G160+G168+G174+G180+G198+G204+G210+G216+G88+G192+G186</f>
        <v>0</v>
      </c>
      <c r="H85" s="43">
        <f t="shared" si="28"/>
        <v>2721407</v>
      </c>
      <c r="I85" s="43">
        <f t="shared" si="28"/>
        <v>4100000</v>
      </c>
      <c r="J85" s="43">
        <f t="shared" si="28"/>
        <v>2030000</v>
      </c>
      <c r="K85" s="43">
        <f t="shared" si="28"/>
        <v>0</v>
      </c>
      <c r="L85" s="43">
        <f t="shared" si="28"/>
        <v>0</v>
      </c>
      <c r="M85" s="43">
        <f t="shared" si="28"/>
        <v>0</v>
      </c>
      <c r="N85" s="43">
        <f t="shared" si="28"/>
        <v>0</v>
      </c>
      <c r="O85" s="18" t="s">
        <v>5</v>
      </c>
    </row>
    <row r="86" spans="1:15" s="89" customFormat="1" ht="12.75" customHeight="1">
      <c r="A86" s="31" t="s">
        <v>48</v>
      </c>
      <c r="B86" s="193" t="s">
        <v>57</v>
      </c>
      <c r="C86" s="193"/>
      <c r="D86" s="194"/>
      <c r="E86" s="4" t="s">
        <v>21</v>
      </c>
      <c r="F86" s="13">
        <f>F88</f>
        <v>1084869</v>
      </c>
      <c r="G86" s="13">
        <f aca="true" t="shared" si="29" ref="G86:N86">SUM(G87:G88)</f>
        <v>0</v>
      </c>
      <c r="H86" s="13">
        <f t="shared" si="29"/>
        <v>0</v>
      </c>
      <c r="I86" s="13">
        <f t="shared" si="29"/>
        <v>500000</v>
      </c>
      <c r="J86" s="13">
        <f t="shared" si="29"/>
        <v>500000</v>
      </c>
      <c r="K86" s="13">
        <f t="shared" si="29"/>
        <v>0</v>
      </c>
      <c r="L86" s="13">
        <f t="shared" si="29"/>
        <v>0</v>
      </c>
      <c r="M86" s="13">
        <f t="shared" si="29"/>
        <v>0</v>
      </c>
      <c r="N86" s="13">
        <f t="shared" si="29"/>
        <v>0</v>
      </c>
      <c r="O86" s="88">
        <f>I86+J86</f>
        <v>1000000</v>
      </c>
    </row>
    <row r="87" spans="1:15" s="10" customFormat="1" ht="13.5" customHeight="1">
      <c r="A87" s="39"/>
      <c r="B87" s="195"/>
      <c r="C87" s="195"/>
      <c r="D87" s="196"/>
      <c r="E87" s="22" t="s">
        <v>23</v>
      </c>
      <c r="F87" s="7">
        <f>SUM(H87:L87)</f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6" t="s">
        <v>5</v>
      </c>
    </row>
    <row r="88" spans="1:15" s="10" customFormat="1" ht="14.25" customHeight="1">
      <c r="A88" s="29"/>
      <c r="B88" s="197"/>
      <c r="C88" s="197"/>
      <c r="D88" s="198"/>
      <c r="E88" s="5" t="s">
        <v>25</v>
      </c>
      <c r="F88" s="7">
        <f>F91+F92</f>
        <v>1084869</v>
      </c>
      <c r="G88" s="7">
        <f aca="true" t="shared" si="30" ref="G88:N88">SUM(G90:G93)</f>
        <v>0</v>
      </c>
      <c r="H88" s="7">
        <f t="shared" si="30"/>
        <v>0</v>
      </c>
      <c r="I88" s="7">
        <f t="shared" si="30"/>
        <v>500000</v>
      </c>
      <c r="J88" s="7">
        <f t="shared" si="30"/>
        <v>500000</v>
      </c>
      <c r="K88" s="7">
        <f t="shared" si="30"/>
        <v>0</v>
      </c>
      <c r="L88" s="7">
        <f t="shared" si="30"/>
        <v>0</v>
      </c>
      <c r="M88" s="7">
        <f t="shared" si="30"/>
        <v>0</v>
      </c>
      <c r="N88" s="7">
        <f t="shared" si="30"/>
        <v>0</v>
      </c>
      <c r="O88" s="6" t="s">
        <v>5</v>
      </c>
    </row>
    <row r="89" spans="1:15" s="10" customFormat="1" ht="12.75" customHeight="1">
      <c r="A89" s="29"/>
      <c r="B89" s="199" t="s">
        <v>56</v>
      </c>
      <c r="C89" s="202" t="s">
        <v>141</v>
      </c>
      <c r="D89" s="202" t="s">
        <v>77</v>
      </c>
      <c r="E89" s="8" t="s">
        <v>14</v>
      </c>
      <c r="F89" s="15" t="s">
        <v>5</v>
      </c>
      <c r="G89" s="15" t="s">
        <v>5</v>
      </c>
      <c r="H89" s="15" t="s">
        <v>5</v>
      </c>
      <c r="I89" s="15" t="s">
        <v>5</v>
      </c>
      <c r="J89" s="15" t="s">
        <v>5</v>
      </c>
      <c r="K89" s="15" t="s">
        <v>5</v>
      </c>
      <c r="L89" s="15" t="s">
        <v>5</v>
      </c>
      <c r="M89" s="15" t="s">
        <v>5</v>
      </c>
      <c r="N89" s="15" t="s">
        <v>5</v>
      </c>
      <c r="O89" s="15" t="s">
        <v>5</v>
      </c>
    </row>
    <row r="90" spans="1:15" s="10" customFormat="1" ht="11.25" customHeight="1">
      <c r="A90" s="29"/>
      <c r="B90" s="200"/>
      <c r="C90" s="203"/>
      <c r="D90" s="203"/>
      <c r="E90" s="11" t="s">
        <v>17</v>
      </c>
      <c r="F90" s="7">
        <f>SUM(H90:L90)</f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15" t="s">
        <v>5</v>
      </c>
    </row>
    <row r="91" spans="1:15" s="10" customFormat="1" ht="14.25" customHeight="1">
      <c r="A91" s="29"/>
      <c r="B91" s="200"/>
      <c r="C91" s="203"/>
      <c r="D91" s="203"/>
      <c r="E91" s="11" t="s">
        <v>16</v>
      </c>
      <c r="F91" s="7">
        <f>SUM(H91:L91)</f>
        <v>500000</v>
      </c>
      <c r="G91" s="7">
        <v>0</v>
      </c>
      <c r="H91" s="7">
        <v>0</v>
      </c>
      <c r="I91" s="7">
        <v>250000</v>
      </c>
      <c r="J91" s="7">
        <v>250000</v>
      </c>
      <c r="K91" s="7"/>
      <c r="L91" s="7"/>
      <c r="M91" s="7"/>
      <c r="N91" s="7"/>
      <c r="O91" s="15" t="s">
        <v>5</v>
      </c>
    </row>
    <row r="92" spans="1:15" s="10" customFormat="1" ht="13.5" customHeight="1">
      <c r="A92" s="29"/>
      <c r="B92" s="201"/>
      <c r="C92" s="204"/>
      <c r="D92" s="204"/>
      <c r="E92" s="11" t="s">
        <v>19</v>
      </c>
      <c r="F92" s="7">
        <f>SUM(H92:L92)+84869</f>
        <v>584869</v>
      </c>
      <c r="G92" s="7">
        <v>0</v>
      </c>
      <c r="H92" s="7">
        <v>0</v>
      </c>
      <c r="I92" s="7">
        <v>250000</v>
      </c>
      <c r="J92" s="7">
        <v>250000</v>
      </c>
      <c r="K92" s="7">
        <v>0</v>
      </c>
      <c r="L92" s="7">
        <v>0</v>
      </c>
      <c r="M92" s="7">
        <v>0</v>
      </c>
      <c r="N92" s="7">
        <v>0</v>
      </c>
      <c r="O92" s="15" t="s">
        <v>5</v>
      </c>
    </row>
    <row r="93" spans="1:15" s="10" customFormat="1" ht="12.75" customHeight="1">
      <c r="A93" s="35"/>
      <c r="B93" s="205" t="s">
        <v>142</v>
      </c>
      <c r="C93" s="206"/>
      <c r="D93" s="206"/>
      <c r="E93" s="55" t="s">
        <v>20</v>
      </c>
      <c r="F93" s="7">
        <f>SUM(H93:L93)</f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15" t="s">
        <v>5</v>
      </c>
    </row>
    <row r="94" spans="1:15" ht="16.5" customHeight="1">
      <c r="A94" s="30" t="s">
        <v>30</v>
      </c>
      <c r="B94" s="209" t="s">
        <v>123</v>
      </c>
      <c r="C94" s="210"/>
      <c r="D94" s="211"/>
      <c r="E94" s="12" t="s">
        <v>21</v>
      </c>
      <c r="F94" s="13">
        <f aca="true" t="shared" si="31" ref="F94:N94">SUM(F95:F96)</f>
        <v>2356231</v>
      </c>
      <c r="G94" s="13">
        <f t="shared" si="31"/>
        <v>0</v>
      </c>
      <c r="H94" s="13">
        <f>SUM(H95:H96)</f>
        <v>10000</v>
      </c>
      <c r="I94" s="13">
        <f>SUM(I95:I96)</f>
        <v>0</v>
      </c>
      <c r="J94" s="13">
        <f t="shared" si="31"/>
        <v>0</v>
      </c>
      <c r="K94" s="13">
        <f t="shared" si="31"/>
        <v>0</v>
      </c>
      <c r="L94" s="13">
        <f t="shared" si="31"/>
        <v>0</v>
      </c>
      <c r="M94" s="13">
        <f t="shared" si="31"/>
        <v>0</v>
      </c>
      <c r="N94" s="13">
        <f t="shared" si="31"/>
        <v>0</v>
      </c>
      <c r="O94" s="13">
        <v>10000</v>
      </c>
    </row>
    <row r="95" spans="1:15" ht="12.75" customHeight="1">
      <c r="A95" s="28"/>
      <c r="B95" s="209"/>
      <c r="C95" s="210"/>
      <c r="D95" s="211"/>
      <c r="E95" s="5" t="s">
        <v>23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6" t="s">
        <v>5</v>
      </c>
    </row>
    <row r="96" spans="1:15" ht="14.25" customHeight="1">
      <c r="A96" s="28"/>
      <c r="B96" s="212"/>
      <c r="C96" s="213"/>
      <c r="D96" s="214"/>
      <c r="E96" s="5" t="s">
        <v>25</v>
      </c>
      <c r="F96" s="7">
        <f>SUM(F98:F100)</f>
        <v>2356231</v>
      </c>
      <c r="G96" s="7">
        <f>SUM(G98:G100)</f>
        <v>0</v>
      </c>
      <c r="H96" s="7">
        <f>SUM(H98:H100)</f>
        <v>10000</v>
      </c>
      <c r="I96" s="7">
        <f>SUM(I98:I100)</f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6" t="s">
        <v>5</v>
      </c>
    </row>
    <row r="97" spans="1:15" ht="12.75">
      <c r="A97" s="28"/>
      <c r="B97" s="199" t="s">
        <v>39</v>
      </c>
      <c r="C97" s="202" t="s">
        <v>22</v>
      </c>
      <c r="D97" s="202" t="s">
        <v>155</v>
      </c>
      <c r="E97" s="8" t="s">
        <v>14</v>
      </c>
      <c r="F97" s="15" t="s">
        <v>5</v>
      </c>
      <c r="G97" s="15" t="s">
        <v>5</v>
      </c>
      <c r="H97" s="15" t="s">
        <v>5</v>
      </c>
      <c r="I97" s="15" t="s">
        <v>5</v>
      </c>
      <c r="J97" s="15" t="s">
        <v>5</v>
      </c>
      <c r="K97" s="15" t="s">
        <v>5</v>
      </c>
      <c r="L97" s="15" t="s">
        <v>5</v>
      </c>
      <c r="M97" s="15" t="s">
        <v>5</v>
      </c>
      <c r="N97" s="15" t="s">
        <v>5</v>
      </c>
      <c r="O97" s="6" t="s">
        <v>5</v>
      </c>
    </row>
    <row r="98" spans="1:15" ht="12.75">
      <c r="A98" s="28"/>
      <c r="B98" s="200"/>
      <c r="C98" s="203"/>
      <c r="D98" s="203"/>
      <c r="E98" s="11" t="s">
        <v>17</v>
      </c>
      <c r="F98" s="7">
        <f>300000+769917</f>
        <v>1069917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6" t="s">
        <v>5</v>
      </c>
    </row>
    <row r="99" spans="1:15" ht="12.75">
      <c r="A99" s="28"/>
      <c r="B99" s="200"/>
      <c r="C99" s="203"/>
      <c r="D99" s="203"/>
      <c r="E99" s="11" t="s">
        <v>18</v>
      </c>
      <c r="F99" s="7"/>
      <c r="G99" s="7"/>
      <c r="H99" s="7"/>
      <c r="I99" s="7"/>
      <c r="J99" s="7"/>
      <c r="K99" s="7"/>
      <c r="L99" s="7"/>
      <c r="M99" s="7"/>
      <c r="N99" s="7"/>
      <c r="O99" s="6" t="s">
        <v>5</v>
      </c>
    </row>
    <row r="100" spans="1:15" ht="12.75">
      <c r="A100" s="28"/>
      <c r="B100" s="201"/>
      <c r="C100" s="204"/>
      <c r="D100" s="204"/>
      <c r="E100" s="11" t="s">
        <v>19</v>
      </c>
      <c r="F100" s="7">
        <f>73499+229567+973248+H100</f>
        <v>1286314</v>
      </c>
      <c r="G100" s="7">
        <v>0</v>
      </c>
      <c r="H100" s="7">
        <v>10000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6" t="s">
        <v>5</v>
      </c>
    </row>
    <row r="101" spans="1:15" ht="13.5" customHeight="1">
      <c r="A101" s="34"/>
      <c r="B101" s="129" t="s">
        <v>41</v>
      </c>
      <c r="C101" s="130"/>
      <c r="D101" s="130"/>
      <c r="E101" s="11" t="s">
        <v>20</v>
      </c>
      <c r="F101" s="7"/>
      <c r="G101" s="7"/>
      <c r="H101" s="7"/>
      <c r="I101" s="7"/>
      <c r="J101" s="7"/>
      <c r="K101" s="15"/>
      <c r="L101" s="7"/>
      <c r="M101" s="7"/>
      <c r="N101" s="7"/>
      <c r="O101" s="6" t="s">
        <v>5</v>
      </c>
    </row>
    <row r="102" spans="1:15" ht="24" customHeight="1">
      <c r="A102" s="30" t="s">
        <v>31</v>
      </c>
      <c r="B102" s="209" t="s">
        <v>124</v>
      </c>
      <c r="C102" s="210"/>
      <c r="D102" s="211"/>
      <c r="E102" s="12" t="s">
        <v>21</v>
      </c>
      <c r="F102" s="13">
        <f aca="true" t="shared" si="32" ref="F102:N102">SUM(F103:F104)</f>
        <v>4593477</v>
      </c>
      <c r="G102" s="13">
        <f t="shared" si="32"/>
        <v>0</v>
      </c>
      <c r="H102" s="13">
        <f t="shared" si="32"/>
        <v>987477</v>
      </c>
      <c r="I102" s="13">
        <f t="shared" si="32"/>
        <v>3600000</v>
      </c>
      <c r="J102" s="13">
        <f t="shared" si="32"/>
        <v>0</v>
      </c>
      <c r="K102" s="13">
        <f t="shared" si="32"/>
        <v>0</v>
      </c>
      <c r="L102" s="13">
        <f t="shared" si="32"/>
        <v>0</v>
      </c>
      <c r="M102" s="13">
        <f t="shared" si="32"/>
        <v>0</v>
      </c>
      <c r="N102" s="13">
        <f t="shared" si="32"/>
        <v>0</v>
      </c>
      <c r="O102" s="13">
        <f>G102+H102+I102</f>
        <v>4587477</v>
      </c>
    </row>
    <row r="103" spans="1:15" ht="13.5" customHeight="1">
      <c r="A103" s="28"/>
      <c r="B103" s="209"/>
      <c r="C103" s="210"/>
      <c r="D103" s="211"/>
      <c r="E103" s="5" t="s">
        <v>23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6" t="s">
        <v>5</v>
      </c>
    </row>
    <row r="104" spans="1:15" ht="12.75">
      <c r="A104" s="28"/>
      <c r="B104" s="212"/>
      <c r="C104" s="213"/>
      <c r="D104" s="214"/>
      <c r="E104" s="5" t="s">
        <v>25</v>
      </c>
      <c r="F104" s="7">
        <f>SUM(F106:F108)</f>
        <v>4593477</v>
      </c>
      <c r="G104" s="7">
        <f>SUM(G106:G108)</f>
        <v>0</v>
      </c>
      <c r="H104" s="7">
        <f>SUM(H106:H108)</f>
        <v>987477</v>
      </c>
      <c r="I104" s="7">
        <f>SUM(I106:I108)</f>
        <v>3600000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6" t="s">
        <v>5</v>
      </c>
    </row>
    <row r="105" spans="1:15" ht="12.75" customHeight="1">
      <c r="A105" s="28"/>
      <c r="B105" s="199" t="s">
        <v>39</v>
      </c>
      <c r="C105" s="202" t="s">
        <v>125</v>
      </c>
      <c r="D105" s="202" t="s">
        <v>33</v>
      </c>
      <c r="E105" s="8" t="s">
        <v>14</v>
      </c>
      <c r="F105" s="15" t="s">
        <v>5</v>
      </c>
      <c r="G105" s="15" t="s">
        <v>5</v>
      </c>
      <c r="H105" s="15" t="s">
        <v>5</v>
      </c>
      <c r="I105" s="15" t="s">
        <v>5</v>
      </c>
      <c r="J105" s="15" t="s">
        <v>5</v>
      </c>
      <c r="K105" s="15" t="s">
        <v>5</v>
      </c>
      <c r="L105" s="15" t="s">
        <v>5</v>
      </c>
      <c r="M105" s="15" t="s">
        <v>5</v>
      </c>
      <c r="N105" s="15" t="s">
        <v>5</v>
      </c>
      <c r="O105" s="6" t="s">
        <v>5</v>
      </c>
    </row>
    <row r="106" spans="1:15" ht="12.75">
      <c r="A106" s="28"/>
      <c r="B106" s="200"/>
      <c r="C106" s="203"/>
      <c r="D106" s="203"/>
      <c r="E106" s="11" t="s">
        <v>17</v>
      </c>
      <c r="F106" s="7">
        <f>SUM(G106:N106)</f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6" t="s">
        <v>5</v>
      </c>
    </row>
    <row r="107" spans="1:15" ht="12.75">
      <c r="A107" s="28"/>
      <c r="B107" s="200"/>
      <c r="C107" s="203"/>
      <c r="D107" s="203"/>
      <c r="E107" s="11" t="s">
        <v>18</v>
      </c>
      <c r="F107" s="7"/>
      <c r="G107" s="7"/>
      <c r="H107" s="7"/>
      <c r="I107" s="7"/>
      <c r="J107" s="7"/>
      <c r="K107" s="7"/>
      <c r="L107" s="7"/>
      <c r="M107" s="7"/>
      <c r="N107" s="7"/>
      <c r="O107" s="6" t="s">
        <v>5</v>
      </c>
    </row>
    <row r="108" spans="1:15" ht="17.25" customHeight="1">
      <c r="A108" s="28"/>
      <c r="B108" s="201"/>
      <c r="C108" s="204"/>
      <c r="D108" s="204"/>
      <c r="E108" s="11" t="s">
        <v>19</v>
      </c>
      <c r="F108" s="7">
        <f>SUM(G108:I108)+6000</f>
        <v>4593477</v>
      </c>
      <c r="G108" s="7">
        <v>0</v>
      </c>
      <c r="H108" s="7">
        <v>987477</v>
      </c>
      <c r="I108" s="7">
        <v>3600000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6" t="s">
        <v>5</v>
      </c>
    </row>
    <row r="109" spans="1:15" s="59" customFormat="1" ht="20.25" customHeight="1">
      <c r="A109" s="54"/>
      <c r="B109" s="176" t="s">
        <v>140</v>
      </c>
      <c r="C109" s="215"/>
      <c r="D109" s="215"/>
      <c r="E109" s="55" t="s">
        <v>20</v>
      </c>
      <c r="F109" s="56"/>
      <c r="G109" s="56"/>
      <c r="H109" s="56"/>
      <c r="I109" s="56"/>
      <c r="J109" s="56"/>
      <c r="K109" s="57"/>
      <c r="L109" s="56"/>
      <c r="M109" s="56"/>
      <c r="N109" s="56"/>
      <c r="O109" s="58" t="s">
        <v>5</v>
      </c>
    </row>
    <row r="110" spans="1:15" s="20" customFormat="1" ht="35.25" customHeight="1">
      <c r="A110" s="31" t="s">
        <v>106</v>
      </c>
      <c r="B110" s="216" t="s">
        <v>63</v>
      </c>
      <c r="C110" s="216"/>
      <c r="D110" s="217"/>
      <c r="E110" s="4" t="s">
        <v>21</v>
      </c>
      <c r="F110" s="21">
        <f aca="true" t="shared" si="33" ref="F110:N110">SUM(F111:F112)</f>
        <v>163604</v>
      </c>
      <c r="G110" s="21">
        <f t="shared" si="33"/>
        <v>0</v>
      </c>
      <c r="H110" s="21">
        <f t="shared" si="33"/>
        <v>67664</v>
      </c>
      <c r="I110" s="21">
        <f t="shared" si="33"/>
        <v>0</v>
      </c>
      <c r="J110" s="21">
        <f t="shared" si="33"/>
        <v>0</v>
      </c>
      <c r="K110" s="21">
        <f t="shared" si="33"/>
        <v>0</v>
      </c>
      <c r="L110" s="21">
        <f t="shared" si="33"/>
        <v>0</v>
      </c>
      <c r="M110" s="21">
        <f t="shared" si="33"/>
        <v>0</v>
      </c>
      <c r="N110" s="21">
        <f t="shared" si="33"/>
        <v>0</v>
      </c>
      <c r="O110" s="21">
        <f>H110</f>
        <v>67664</v>
      </c>
    </row>
    <row r="111" spans="1:15" ht="18.75" customHeight="1">
      <c r="A111" s="28"/>
      <c r="B111" s="216"/>
      <c r="C111" s="216"/>
      <c r="D111" s="217"/>
      <c r="E111" s="5" t="s">
        <v>23</v>
      </c>
      <c r="F111" s="7">
        <f>500+H111</f>
        <v>2904</v>
      </c>
      <c r="G111" s="7">
        <v>0</v>
      </c>
      <c r="H111" s="7">
        <v>2404</v>
      </c>
      <c r="I111" s="7"/>
      <c r="J111" s="7"/>
      <c r="K111" s="7"/>
      <c r="L111" s="7"/>
      <c r="M111" s="7"/>
      <c r="N111" s="7"/>
      <c r="O111" s="6" t="s">
        <v>5</v>
      </c>
    </row>
    <row r="112" spans="1:15" ht="15" customHeight="1">
      <c r="A112" s="28"/>
      <c r="B112" s="218"/>
      <c r="C112" s="218"/>
      <c r="D112" s="219"/>
      <c r="E112" s="5" t="s">
        <v>25</v>
      </c>
      <c r="F112" s="7">
        <v>160700</v>
      </c>
      <c r="G112" s="7">
        <v>0</v>
      </c>
      <c r="H112" s="7">
        <v>65260</v>
      </c>
      <c r="I112" s="7">
        <f aca="true" t="shared" si="34" ref="I112:N112">I116</f>
        <v>0</v>
      </c>
      <c r="J112" s="7">
        <f t="shared" si="34"/>
        <v>0</v>
      </c>
      <c r="K112" s="7">
        <f t="shared" si="34"/>
        <v>0</v>
      </c>
      <c r="L112" s="7">
        <f t="shared" si="34"/>
        <v>0</v>
      </c>
      <c r="M112" s="7">
        <f t="shared" si="34"/>
        <v>0</v>
      </c>
      <c r="N112" s="7">
        <f t="shared" si="34"/>
        <v>0</v>
      </c>
      <c r="O112" s="6" t="s">
        <v>5</v>
      </c>
    </row>
    <row r="113" spans="1:15" ht="12.75">
      <c r="A113" s="28"/>
      <c r="B113" s="199" t="s">
        <v>43</v>
      </c>
      <c r="C113" s="202" t="s">
        <v>22</v>
      </c>
      <c r="D113" s="202" t="s">
        <v>145</v>
      </c>
      <c r="E113" s="8" t="s">
        <v>14</v>
      </c>
      <c r="F113" s="15" t="s">
        <v>5</v>
      </c>
      <c r="G113" s="15" t="s">
        <v>5</v>
      </c>
      <c r="H113" s="15" t="s">
        <v>5</v>
      </c>
      <c r="I113" s="15" t="s">
        <v>5</v>
      </c>
      <c r="J113" s="15" t="s">
        <v>5</v>
      </c>
      <c r="K113" s="15" t="s">
        <v>5</v>
      </c>
      <c r="L113" s="15" t="s">
        <v>5</v>
      </c>
      <c r="M113" s="15" t="s">
        <v>5</v>
      </c>
      <c r="N113" s="15" t="s">
        <v>5</v>
      </c>
      <c r="O113" s="6" t="s">
        <v>5</v>
      </c>
    </row>
    <row r="114" spans="1:15" ht="12.75">
      <c r="A114" s="28"/>
      <c r="B114" s="200"/>
      <c r="C114" s="203"/>
      <c r="D114" s="203"/>
      <c r="E114" s="11" t="s">
        <v>17</v>
      </c>
      <c r="F114" s="7"/>
      <c r="G114" s="7"/>
      <c r="H114" s="7"/>
      <c r="I114" s="7"/>
      <c r="J114" s="7"/>
      <c r="K114" s="7"/>
      <c r="L114" s="7"/>
      <c r="M114" s="7"/>
      <c r="N114" s="7"/>
      <c r="O114" s="6" t="s">
        <v>5</v>
      </c>
    </row>
    <row r="115" spans="1:15" ht="12.75">
      <c r="A115" s="28"/>
      <c r="B115" s="200"/>
      <c r="C115" s="203"/>
      <c r="D115" s="203"/>
      <c r="E115" s="11" t="s">
        <v>18</v>
      </c>
      <c r="F115" s="7"/>
      <c r="G115" s="7"/>
      <c r="H115" s="7"/>
      <c r="I115" s="7"/>
      <c r="J115" s="7"/>
      <c r="K115" s="7"/>
      <c r="L115" s="7"/>
      <c r="M115" s="7"/>
      <c r="N115" s="7"/>
      <c r="O115" s="6" t="s">
        <v>5</v>
      </c>
    </row>
    <row r="116" spans="1:15" ht="12.75">
      <c r="A116" s="28"/>
      <c r="B116" s="201"/>
      <c r="C116" s="204"/>
      <c r="D116" s="204"/>
      <c r="E116" s="11" t="s">
        <v>19</v>
      </c>
      <c r="F116" s="7">
        <f>160700+500+2404</f>
        <v>163604</v>
      </c>
      <c r="G116" s="7">
        <v>0</v>
      </c>
      <c r="H116" s="7">
        <f>65260+2404</f>
        <v>67664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6" t="s">
        <v>5</v>
      </c>
    </row>
    <row r="117" spans="1:15" s="59" customFormat="1" ht="18.75" customHeight="1">
      <c r="A117" s="54"/>
      <c r="B117" s="176" t="s">
        <v>44</v>
      </c>
      <c r="C117" s="215"/>
      <c r="D117" s="215"/>
      <c r="E117" s="55" t="s">
        <v>20</v>
      </c>
      <c r="F117" s="56"/>
      <c r="G117" s="56"/>
      <c r="H117" s="56"/>
      <c r="I117" s="56"/>
      <c r="J117" s="56"/>
      <c r="K117" s="57"/>
      <c r="L117" s="56"/>
      <c r="M117" s="56"/>
      <c r="N117" s="56"/>
      <c r="O117" s="58" t="s">
        <v>5</v>
      </c>
    </row>
    <row r="118" spans="1:15" ht="13.5" customHeight="1">
      <c r="A118" s="30" t="s">
        <v>35</v>
      </c>
      <c r="B118" s="220" t="s">
        <v>45</v>
      </c>
      <c r="C118" s="193"/>
      <c r="D118" s="194"/>
      <c r="E118" s="12" t="s">
        <v>21</v>
      </c>
      <c r="F118" s="13">
        <f aca="true" t="shared" si="35" ref="F118:N118">SUM(F119:F120)</f>
        <v>363000</v>
      </c>
      <c r="G118" s="13">
        <f t="shared" si="35"/>
        <v>0</v>
      </c>
      <c r="H118" s="13">
        <f t="shared" si="35"/>
        <v>0</v>
      </c>
      <c r="I118" s="13">
        <f t="shared" si="35"/>
        <v>0</v>
      </c>
      <c r="J118" s="13">
        <f t="shared" si="35"/>
        <v>330000</v>
      </c>
      <c r="K118" s="13">
        <f t="shared" si="35"/>
        <v>0</v>
      </c>
      <c r="L118" s="13">
        <f t="shared" si="35"/>
        <v>0</v>
      </c>
      <c r="M118" s="13">
        <f t="shared" si="35"/>
        <v>0</v>
      </c>
      <c r="N118" s="13">
        <f t="shared" si="35"/>
        <v>0</v>
      </c>
      <c r="O118" s="13">
        <f>+J118</f>
        <v>330000</v>
      </c>
    </row>
    <row r="119" spans="1:15" ht="12.75" customHeight="1">
      <c r="A119" s="28"/>
      <c r="B119" s="221"/>
      <c r="C119" s="195"/>
      <c r="D119" s="196"/>
      <c r="E119" s="5" t="s">
        <v>23</v>
      </c>
      <c r="F119" s="7"/>
      <c r="G119" s="7"/>
      <c r="H119" s="7"/>
      <c r="I119" s="7"/>
      <c r="J119" s="7"/>
      <c r="K119" s="7"/>
      <c r="L119" s="7"/>
      <c r="M119" s="7"/>
      <c r="N119" s="7"/>
      <c r="O119" s="6" t="s">
        <v>5</v>
      </c>
    </row>
    <row r="120" spans="1:15" ht="14.25" customHeight="1">
      <c r="A120" s="28"/>
      <c r="B120" s="222"/>
      <c r="C120" s="197"/>
      <c r="D120" s="198"/>
      <c r="E120" s="5" t="s">
        <v>25</v>
      </c>
      <c r="F120" s="7">
        <f>F124</f>
        <v>363000</v>
      </c>
      <c r="G120" s="7">
        <v>0</v>
      </c>
      <c r="H120" s="7">
        <v>0</v>
      </c>
      <c r="I120" s="7">
        <v>0</v>
      </c>
      <c r="J120" s="7">
        <f>J124</f>
        <v>330000</v>
      </c>
      <c r="K120" s="7">
        <v>0</v>
      </c>
      <c r="L120" s="7">
        <v>0</v>
      </c>
      <c r="M120" s="7">
        <v>0</v>
      </c>
      <c r="N120" s="7">
        <v>0</v>
      </c>
      <c r="O120" s="6" t="s">
        <v>5</v>
      </c>
    </row>
    <row r="121" spans="1:15" ht="12.75">
      <c r="A121" s="28"/>
      <c r="B121" s="199" t="s">
        <v>59</v>
      </c>
      <c r="C121" s="202" t="s">
        <v>22</v>
      </c>
      <c r="D121" s="202" t="s">
        <v>77</v>
      </c>
      <c r="E121" s="8" t="s">
        <v>14</v>
      </c>
      <c r="F121" s="15" t="s">
        <v>5</v>
      </c>
      <c r="G121" s="15" t="s">
        <v>5</v>
      </c>
      <c r="H121" s="15" t="s">
        <v>5</v>
      </c>
      <c r="I121" s="15" t="s">
        <v>5</v>
      </c>
      <c r="J121" s="15" t="s">
        <v>5</v>
      </c>
      <c r="K121" s="15" t="s">
        <v>5</v>
      </c>
      <c r="L121" s="15" t="s">
        <v>5</v>
      </c>
      <c r="M121" s="15" t="s">
        <v>5</v>
      </c>
      <c r="N121" s="15" t="s">
        <v>5</v>
      </c>
      <c r="O121" s="6" t="s">
        <v>5</v>
      </c>
    </row>
    <row r="122" spans="1:15" ht="12.75">
      <c r="A122" s="28"/>
      <c r="B122" s="200"/>
      <c r="C122" s="203"/>
      <c r="D122" s="203"/>
      <c r="E122" s="11" t="s">
        <v>17</v>
      </c>
      <c r="F122" s="7"/>
      <c r="G122" s="7"/>
      <c r="H122" s="7"/>
      <c r="I122" s="7"/>
      <c r="J122" s="7"/>
      <c r="K122" s="7"/>
      <c r="L122" s="7"/>
      <c r="M122" s="7"/>
      <c r="N122" s="7"/>
      <c r="O122" s="6" t="s">
        <v>5</v>
      </c>
    </row>
    <row r="123" spans="1:15" ht="12.75">
      <c r="A123" s="28"/>
      <c r="B123" s="200"/>
      <c r="C123" s="203"/>
      <c r="D123" s="203"/>
      <c r="E123" s="11" t="s">
        <v>18</v>
      </c>
      <c r="F123" s="7"/>
      <c r="G123" s="7"/>
      <c r="H123" s="7"/>
      <c r="I123" s="7"/>
      <c r="J123" s="7"/>
      <c r="K123" s="7"/>
      <c r="L123" s="7"/>
      <c r="M123" s="7"/>
      <c r="N123" s="7"/>
      <c r="O123" s="6" t="s">
        <v>5</v>
      </c>
    </row>
    <row r="124" spans="1:15" ht="12.75">
      <c r="A124" s="28"/>
      <c r="B124" s="201"/>
      <c r="C124" s="204"/>
      <c r="D124" s="204"/>
      <c r="E124" s="11" t="s">
        <v>19</v>
      </c>
      <c r="F124" s="7">
        <f>33000+J124</f>
        <v>363000</v>
      </c>
      <c r="G124" s="7">
        <v>0</v>
      </c>
      <c r="H124" s="7">
        <v>0</v>
      </c>
      <c r="I124" s="7">
        <v>0</v>
      </c>
      <c r="J124" s="7">
        <v>330000</v>
      </c>
      <c r="K124" s="7">
        <v>0</v>
      </c>
      <c r="L124" s="7">
        <v>0</v>
      </c>
      <c r="M124" s="7">
        <v>0</v>
      </c>
      <c r="N124" s="7">
        <v>0</v>
      </c>
      <c r="O124" s="6" t="s">
        <v>5</v>
      </c>
    </row>
    <row r="125" spans="1:15" s="20" customFormat="1" ht="18.75" customHeight="1">
      <c r="A125" s="44"/>
      <c r="B125" s="223" t="s">
        <v>46</v>
      </c>
      <c r="C125" s="224"/>
      <c r="D125" s="224"/>
      <c r="E125" s="45" t="s">
        <v>20</v>
      </c>
      <c r="F125" s="23"/>
      <c r="G125" s="23"/>
      <c r="H125" s="23"/>
      <c r="I125" s="23"/>
      <c r="J125" s="23"/>
      <c r="K125" s="46"/>
      <c r="L125" s="23"/>
      <c r="M125" s="23"/>
      <c r="N125" s="23"/>
      <c r="O125" s="18" t="s">
        <v>5</v>
      </c>
    </row>
    <row r="126" spans="1:15" ht="18" customHeight="1">
      <c r="A126" s="30" t="s">
        <v>36</v>
      </c>
      <c r="B126" s="220" t="s">
        <v>64</v>
      </c>
      <c r="C126" s="193"/>
      <c r="D126" s="194"/>
      <c r="E126" s="12" t="s">
        <v>21</v>
      </c>
      <c r="F126" s="13">
        <f aca="true" t="shared" si="36" ref="F126:N126">SUM(F127:F128)</f>
        <v>1230469</v>
      </c>
      <c r="G126" s="13">
        <f t="shared" si="36"/>
        <v>0</v>
      </c>
      <c r="H126" s="13">
        <f t="shared" si="36"/>
        <v>0</v>
      </c>
      <c r="I126" s="13">
        <f t="shared" si="36"/>
        <v>0</v>
      </c>
      <c r="J126" s="13">
        <f t="shared" si="36"/>
        <v>1200000</v>
      </c>
      <c r="K126" s="13">
        <f t="shared" si="36"/>
        <v>0</v>
      </c>
      <c r="L126" s="13">
        <f t="shared" si="36"/>
        <v>0</v>
      </c>
      <c r="M126" s="13">
        <f t="shared" si="36"/>
        <v>0</v>
      </c>
      <c r="N126" s="13">
        <f t="shared" si="36"/>
        <v>0</v>
      </c>
      <c r="O126" s="13">
        <f>J126+I126</f>
        <v>1200000</v>
      </c>
    </row>
    <row r="127" spans="1:15" ht="10.5" customHeight="1">
      <c r="A127" s="28"/>
      <c r="B127" s="221"/>
      <c r="C127" s="195"/>
      <c r="D127" s="196"/>
      <c r="E127" s="5" t="s">
        <v>23</v>
      </c>
      <c r="F127" s="7"/>
      <c r="G127" s="7"/>
      <c r="H127" s="7"/>
      <c r="I127" s="7"/>
      <c r="J127" s="7"/>
      <c r="K127" s="7"/>
      <c r="L127" s="7"/>
      <c r="M127" s="7"/>
      <c r="N127" s="7"/>
      <c r="O127" s="6" t="s">
        <v>5</v>
      </c>
    </row>
    <row r="128" spans="1:15" ht="11.25" customHeight="1">
      <c r="A128" s="28"/>
      <c r="B128" s="222"/>
      <c r="C128" s="197"/>
      <c r="D128" s="198"/>
      <c r="E128" s="5" t="s">
        <v>25</v>
      </c>
      <c r="F128" s="7">
        <f>F132</f>
        <v>1230469</v>
      </c>
      <c r="G128" s="7">
        <v>0</v>
      </c>
      <c r="H128" s="7">
        <v>0</v>
      </c>
      <c r="I128" s="7">
        <v>0</v>
      </c>
      <c r="J128" s="7">
        <f>J132</f>
        <v>1200000</v>
      </c>
      <c r="K128" s="7">
        <v>0</v>
      </c>
      <c r="L128" s="7">
        <v>0</v>
      </c>
      <c r="M128" s="7">
        <v>0</v>
      </c>
      <c r="N128" s="7">
        <v>0</v>
      </c>
      <c r="O128" s="6" t="s">
        <v>5</v>
      </c>
    </row>
    <row r="129" spans="1:15" ht="12.75" customHeight="1">
      <c r="A129" s="28"/>
      <c r="B129" s="225" t="s">
        <v>65</v>
      </c>
      <c r="C129" s="202" t="s">
        <v>22</v>
      </c>
      <c r="D129" s="202" t="s">
        <v>47</v>
      </c>
      <c r="E129" s="8" t="s">
        <v>14</v>
      </c>
      <c r="F129" s="15" t="s">
        <v>5</v>
      </c>
      <c r="G129" s="15" t="s">
        <v>5</v>
      </c>
      <c r="H129" s="15" t="s">
        <v>5</v>
      </c>
      <c r="I129" s="15" t="s">
        <v>5</v>
      </c>
      <c r="J129" s="15" t="s">
        <v>5</v>
      </c>
      <c r="K129" s="15" t="s">
        <v>5</v>
      </c>
      <c r="L129" s="15" t="s">
        <v>5</v>
      </c>
      <c r="M129" s="15" t="s">
        <v>5</v>
      </c>
      <c r="N129" s="15" t="s">
        <v>5</v>
      </c>
      <c r="O129" s="6" t="s">
        <v>5</v>
      </c>
    </row>
    <row r="130" spans="1:15" ht="14.25" customHeight="1">
      <c r="A130" s="28"/>
      <c r="B130" s="226"/>
      <c r="C130" s="203"/>
      <c r="D130" s="203"/>
      <c r="E130" s="11" t="s">
        <v>17</v>
      </c>
      <c r="F130" s="7"/>
      <c r="G130" s="7"/>
      <c r="H130" s="7"/>
      <c r="I130" s="7"/>
      <c r="J130" s="7"/>
      <c r="K130" s="7"/>
      <c r="L130" s="7"/>
      <c r="M130" s="7"/>
      <c r="N130" s="7"/>
      <c r="O130" s="6" t="s">
        <v>5</v>
      </c>
    </row>
    <row r="131" spans="1:15" ht="14.25" customHeight="1">
      <c r="A131" s="28"/>
      <c r="B131" s="226"/>
      <c r="C131" s="203"/>
      <c r="D131" s="203"/>
      <c r="E131" s="11" t="s">
        <v>18</v>
      </c>
      <c r="F131" s="7"/>
      <c r="G131" s="7"/>
      <c r="H131" s="7"/>
      <c r="I131" s="7"/>
      <c r="J131" s="7"/>
      <c r="K131" s="7"/>
      <c r="L131" s="7"/>
      <c r="M131" s="7"/>
      <c r="N131" s="7"/>
      <c r="O131" s="6" t="s">
        <v>5</v>
      </c>
    </row>
    <row r="132" spans="1:15" ht="16.5" customHeight="1">
      <c r="A132" s="28"/>
      <c r="B132" s="227"/>
      <c r="C132" s="204"/>
      <c r="D132" s="204"/>
      <c r="E132" s="11" t="s">
        <v>19</v>
      </c>
      <c r="F132" s="7">
        <f>SUM(G132:J132)+30469</f>
        <v>1230469</v>
      </c>
      <c r="G132" s="7">
        <v>0</v>
      </c>
      <c r="H132" s="7">
        <v>0</v>
      </c>
      <c r="I132" s="7">
        <v>0</v>
      </c>
      <c r="J132" s="7">
        <v>1200000</v>
      </c>
      <c r="K132" s="7">
        <v>0</v>
      </c>
      <c r="L132" s="7">
        <v>0</v>
      </c>
      <c r="M132" s="7">
        <v>0</v>
      </c>
      <c r="N132" s="7">
        <v>0</v>
      </c>
      <c r="O132" s="6" t="s">
        <v>5</v>
      </c>
    </row>
    <row r="133" spans="1:15" s="20" customFormat="1" ht="17.25" customHeight="1">
      <c r="A133" s="44"/>
      <c r="B133" s="223" t="s">
        <v>60</v>
      </c>
      <c r="C133" s="224"/>
      <c r="D133" s="224"/>
      <c r="E133" s="45" t="s">
        <v>20</v>
      </c>
      <c r="F133" s="23"/>
      <c r="G133" s="23"/>
      <c r="H133" s="23"/>
      <c r="I133" s="23"/>
      <c r="J133" s="23"/>
      <c r="K133" s="46"/>
      <c r="L133" s="23"/>
      <c r="M133" s="23"/>
      <c r="N133" s="23"/>
      <c r="O133" s="18" t="s">
        <v>5</v>
      </c>
    </row>
    <row r="134" spans="1:15" ht="12.75" hidden="1">
      <c r="A134" s="30" t="s">
        <v>36</v>
      </c>
      <c r="B134" s="251" t="s">
        <v>112</v>
      </c>
      <c r="C134" s="252"/>
      <c r="D134" s="253"/>
      <c r="E134" s="12" t="s">
        <v>21</v>
      </c>
      <c r="F134" s="13">
        <f aca="true" t="shared" si="37" ref="F134:N134">SUM(F135:F136)</f>
        <v>0</v>
      </c>
      <c r="G134" s="13">
        <f>SUM(G135:G136)</f>
        <v>0</v>
      </c>
      <c r="H134" s="13">
        <f t="shared" si="37"/>
        <v>0</v>
      </c>
      <c r="I134" s="13">
        <f t="shared" si="37"/>
        <v>0</v>
      </c>
      <c r="J134" s="13">
        <f t="shared" si="37"/>
        <v>0</v>
      </c>
      <c r="K134" s="13">
        <f t="shared" si="37"/>
        <v>0</v>
      </c>
      <c r="L134" s="13">
        <f t="shared" si="37"/>
        <v>0</v>
      </c>
      <c r="M134" s="13">
        <f t="shared" si="37"/>
        <v>0</v>
      </c>
      <c r="N134" s="13">
        <f t="shared" si="37"/>
        <v>0</v>
      </c>
      <c r="O134" s="13">
        <f>G134</f>
        <v>0</v>
      </c>
    </row>
    <row r="135" spans="1:15" ht="12.75" customHeight="1" hidden="1">
      <c r="A135" s="28"/>
      <c r="B135" s="228"/>
      <c r="C135" s="229"/>
      <c r="D135" s="230"/>
      <c r="E135" s="5" t="s">
        <v>23</v>
      </c>
      <c r="F135" s="7"/>
      <c r="G135" s="7"/>
      <c r="H135" s="7"/>
      <c r="I135" s="7"/>
      <c r="J135" s="7"/>
      <c r="K135" s="7"/>
      <c r="L135" s="7"/>
      <c r="M135" s="7"/>
      <c r="N135" s="7"/>
      <c r="O135" s="6" t="s">
        <v>5</v>
      </c>
    </row>
    <row r="136" spans="1:15" ht="11.25" customHeight="1" hidden="1">
      <c r="A136" s="28"/>
      <c r="B136" s="231"/>
      <c r="C136" s="232"/>
      <c r="D136" s="233"/>
      <c r="E136" s="5" t="s">
        <v>25</v>
      </c>
      <c r="F136" s="7">
        <f>F140</f>
        <v>0</v>
      </c>
      <c r="G136" s="7">
        <f>G140</f>
        <v>0</v>
      </c>
      <c r="H136" s="7">
        <v>0</v>
      </c>
      <c r="I136" s="7">
        <v>0</v>
      </c>
      <c r="J136" s="7">
        <f>J140</f>
        <v>0</v>
      </c>
      <c r="K136" s="7">
        <v>0</v>
      </c>
      <c r="L136" s="7">
        <v>0</v>
      </c>
      <c r="M136" s="7">
        <v>0</v>
      </c>
      <c r="N136" s="7">
        <v>0</v>
      </c>
      <c r="O136" s="6" t="s">
        <v>5</v>
      </c>
    </row>
    <row r="137" spans="1:15" ht="12.75" customHeight="1" hidden="1">
      <c r="A137" s="28"/>
      <c r="B137" s="199" t="s">
        <v>67</v>
      </c>
      <c r="C137" s="202" t="s">
        <v>22</v>
      </c>
      <c r="D137" s="202" t="s">
        <v>68</v>
      </c>
      <c r="E137" s="8" t="s">
        <v>14</v>
      </c>
      <c r="F137" s="15" t="s">
        <v>5</v>
      </c>
      <c r="G137" s="15" t="s">
        <v>5</v>
      </c>
      <c r="H137" s="15" t="s">
        <v>5</v>
      </c>
      <c r="I137" s="15" t="s">
        <v>5</v>
      </c>
      <c r="J137" s="15" t="s">
        <v>5</v>
      </c>
      <c r="K137" s="15" t="s">
        <v>5</v>
      </c>
      <c r="L137" s="15" t="s">
        <v>5</v>
      </c>
      <c r="M137" s="15" t="s">
        <v>5</v>
      </c>
      <c r="N137" s="15" t="s">
        <v>5</v>
      </c>
      <c r="O137" s="6" t="s">
        <v>5</v>
      </c>
    </row>
    <row r="138" spans="1:15" ht="12.75" hidden="1">
      <c r="A138" s="28"/>
      <c r="B138" s="200"/>
      <c r="C138" s="203"/>
      <c r="D138" s="203"/>
      <c r="E138" s="11" t="s">
        <v>17</v>
      </c>
      <c r="F138" s="7"/>
      <c r="G138" s="7"/>
      <c r="H138" s="7"/>
      <c r="I138" s="7"/>
      <c r="J138" s="7"/>
      <c r="K138" s="7"/>
      <c r="L138" s="7"/>
      <c r="M138" s="7"/>
      <c r="N138" s="7"/>
      <c r="O138" s="6" t="s">
        <v>5</v>
      </c>
    </row>
    <row r="139" spans="1:15" ht="11.25" customHeight="1" hidden="1">
      <c r="A139" s="28"/>
      <c r="B139" s="200"/>
      <c r="C139" s="203"/>
      <c r="D139" s="203"/>
      <c r="E139" s="11" t="s">
        <v>18</v>
      </c>
      <c r="F139" s="7"/>
      <c r="G139" s="7"/>
      <c r="H139" s="7"/>
      <c r="I139" s="7"/>
      <c r="J139" s="7"/>
      <c r="K139" s="7"/>
      <c r="L139" s="7"/>
      <c r="M139" s="7"/>
      <c r="N139" s="7"/>
      <c r="O139" s="6" t="s">
        <v>5</v>
      </c>
    </row>
    <row r="140" spans="1:15" ht="12.75" hidden="1">
      <c r="A140" s="28"/>
      <c r="B140" s="201"/>
      <c r="C140" s="204"/>
      <c r="D140" s="204"/>
      <c r="E140" s="11" t="s">
        <v>19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6" t="s">
        <v>5</v>
      </c>
    </row>
    <row r="141" spans="1:15" s="20" customFormat="1" ht="15.75" customHeight="1" hidden="1">
      <c r="A141" s="44"/>
      <c r="B141" s="188" t="s">
        <v>66</v>
      </c>
      <c r="C141" s="189"/>
      <c r="D141" s="189"/>
      <c r="E141" s="45" t="s">
        <v>20</v>
      </c>
      <c r="F141" s="23"/>
      <c r="G141" s="23"/>
      <c r="H141" s="23"/>
      <c r="I141" s="23"/>
      <c r="J141" s="23"/>
      <c r="K141" s="46"/>
      <c r="L141" s="23"/>
      <c r="M141" s="23"/>
      <c r="N141" s="23"/>
      <c r="O141" s="18" t="s">
        <v>5</v>
      </c>
    </row>
    <row r="142" spans="1:15" ht="14.25" customHeight="1">
      <c r="A142" s="30" t="s">
        <v>37</v>
      </c>
      <c r="B142" s="228" t="s">
        <v>111</v>
      </c>
      <c r="C142" s="229"/>
      <c r="D142" s="230"/>
      <c r="E142" s="12" t="s">
        <v>21</v>
      </c>
      <c r="F142" s="13">
        <f>F144</f>
        <v>201637</v>
      </c>
      <c r="G142" s="13">
        <f>SUM(G143:G144)</f>
        <v>0</v>
      </c>
      <c r="H142" s="13">
        <f aca="true" t="shared" si="38" ref="H142:N142">SUM(H143:H144)</f>
        <v>187000</v>
      </c>
      <c r="I142" s="13">
        <f t="shared" si="38"/>
        <v>0</v>
      </c>
      <c r="J142" s="13">
        <f t="shared" si="38"/>
        <v>0</v>
      </c>
      <c r="K142" s="13">
        <f t="shared" si="38"/>
        <v>0</v>
      </c>
      <c r="L142" s="13">
        <f t="shared" si="38"/>
        <v>0</v>
      </c>
      <c r="M142" s="13">
        <f t="shared" si="38"/>
        <v>0</v>
      </c>
      <c r="N142" s="13">
        <f t="shared" si="38"/>
        <v>0</v>
      </c>
      <c r="O142" s="13">
        <f>H142</f>
        <v>187000</v>
      </c>
    </row>
    <row r="143" spans="1:15" ht="12" customHeight="1">
      <c r="A143" s="28"/>
      <c r="B143" s="228"/>
      <c r="C143" s="229"/>
      <c r="D143" s="230"/>
      <c r="E143" s="5" t="s">
        <v>23</v>
      </c>
      <c r="F143" s="7"/>
      <c r="G143" s="7"/>
      <c r="H143" s="7"/>
      <c r="I143" s="7"/>
      <c r="J143" s="7"/>
      <c r="K143" s="7"/>
      <c r="L143" s="7"/>
      <c r="M143" s="7"/>
      <c r="N143" s="7"/>
      <c r="O143" s="6" t="s">
        <v>5</v>
      </c>
    </row>
    <row r="144" spans="1:15" ht="14.25" customHeight="1">
      <c r="A144" s="28"/>
      <c r="B144" s="231"/>
      <c r="C144" s="232"/>
      <c r="D144" s="233"/>
      <c r="E144" s="5" t="s">
        <v>25</v>
      </c>
      <c r="F144" s="7">
        <f>F148</f>
        <v>201637</v>
      </c>
      <c r="G144" s="7">
        <f>G148</f>
        <v>0</v>
      </c>
      <c r="H144" s="7">
        <f>H148</f>
        <v>187000</v>
      </c>
      <c r="I144" s="7">
        <v>0</v>
      </c>
      <c r="J144" s="7">
        <f>J148</f>
        <v>0</v>
      </c>
      <c r="K144" s="7">
        <v>0</v>
      </c>
      <c r="L144" s="7">
        <v>0</v>
      </c>
      <c r="M144" s="7">
        <v>0</v>
      </c>
      <c r="N144" s="7">
        <v>0</v>
      </c>
      <c r="O144" s="6" t="s">
        <v>5</v>
      </c>
    </row>
    <row r="145" spans="1:15" ht="12.75" customHeight="1">
      <c r="A145" s="28"/>
      <c r="B145" s="199" t="s">
        <v>67</v>
      </c>
      <c r="C145" s="202" t="s">
        <v>22</v>
      </c>
      <c r="D145" s="202" t="s">
        <v>78</v>
      </c>
      <c r="E145" s="8" t="s">
        <v>14</v>
      </c>
      <c r="F145" s="15" t="s">
        <v>5</v>
      </c>
      <c r="G145" s="15" t="s">
        <v>5</v>
      </c>
      <c r="H145" s="15" t="s">
        <v>5</v>
      </c>
      <c r="I145" s="15" t="s">
        <v>5</v>
      </c>
      <c r="J145" s="15" t="s">
        <v>5</v>
      </c>
      <c r="K145" s="15" t="s">
        <v>5</v>
      </c>
      <c r="L145" s="15" t="s">
        <v>5</v>
      </c>
      <c r="M145" s="15" t="s">
        <v>5</v>
      </c>
      <c r="N145" s="15" t="s">
        <v>5</v>
      </c>
      <c r="O145" s="6" t="s">
        <v>5</v>
      </c>
    </row>
    <row r="146" spans="1:15" ht="12.75">
      <c r="A146" s="28"/>
      <c r="B146" s="200"/>
      <c r="C146" s="203"/>
      <c r="D146" s="203"/>
      <c r="E146" s="11" t="s">
        <v>17</v>
      </c>
      <c r="F146" s="7"/>
      <c r="G146" s="7"/>
      <c r="H146" s="7"/>
      <c r="I146" s="7"/>
      <c r="J146" s="7"/>
      <c r="K146" s="7"/>
      <c r="L146" s="7"/>
      <c r="M146" s="7"/>
      <c r="N146" s="7"/>
      <c r="O146" s="6" t="s">
        <v>5</v>
      </c>
    </row>
    <row r="147" spans="1:15" ht="12.75">
      <c r="A147" s="28"/>
      <c r="B147" s="200"/>
      <c r="C147" s="203"/>
      <c r="D147" s="203"/>
      <c r="E147" s="11" t="s">
        <v>18</v>
      </c>
      <c r="F147" s="7"/>
      <c r="G147" s="7"/>
      <c r="H147" s="7"/>
      <c r="I147" s="7"/>
      <c r="J147" s="7"/>
      <c r="K147" s="7"/>
      <c r="L147" s="7"/>
      <c r="M147" s="7"/>
      <c r="N147" s="7"/>
      <c r="O147" s="6" t="s">
        <v>5</v>
      </c>
    </row>
    <row r="148" spans="1:15" ht="12.75">
      <c r="A148" s="28"/>
      <c r="B148" s="201"/>
      <c r="C148" s="204"/>
      <c r="D148" s="204"/>
      <c r="E148" s="11" t="s">
        <v>19</v>
      </c>
      <c r="F148" s="7">
        <f>H148+14637</f>
        <v>201637</v>
      </c>
      <c r="G148" s="7">
        <v>0</v>
      </c>
      <c r="H148" s="7">
        <v>187000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6" t="s">
        <v>5</v>
      </c>
    </row>
    <row r="149" spans="1:15" s="59" customFormat="1" ht="19.5" customHeight="1">
      <c r="A149" s="54"/>
      <c r="B149" s="176" t="s">
        <v>66</v>
      </c>
      <c r="C149" s="215"/>
      <c r="D149" s="215"/>
      <c r="E149" s="55" t="s">
        <v>20</v>
      </c>
      <c r="F149" s="56"/>
      <c r="G149" s="56"/>
      <c r="H149" s="56"/>
      <c r="I149" s="56"/>
      <c r="J149" s="56"/>
      <c r="K149" s="57"/>
      <c r="L149" s="56"/>
      <c r="M149" s="56"/>
      <c r="N149" s="56"/>
      <c r="O149" s="58" t="s">
        <v>5</v>
      </c>
    </row>
    <row r="150" spans="1:15" ht="14.25" customHeight="1">
      <c r="A150" s="30" t="s">
        <v>42</v>
      </c>
      <c r="B150" s="193" t="s">
        <v>128</v>
      </c>
      <c r="C150" s="193"/>
      <c r="D150" s="194"/>
      <c r="E150" s="12" t="s">
        <v>21</v>
      </c>
      <c r="F150" s="13">
        <f aca="true" t="shared" si="39" ref="F150:N150">SUM(F151:F152)</f>
        <v>1087500</v>
      </c>
      <c r="G150" s="13">
        <f t="shared" si="39"/>
        <v>0</v>
      </c>
      <c r="H150" s="13">
        <f t="shared" si="39"/>
        <v>755500</v>
      </c>
      <c r="I150" s="13">
        <f t="shared" si="39"/>
        <v>0</v>
      </c>
      <c r="J150" s="13">
        <f t="shared" si="39"/>
        <v>0</v>
      </c>
      <c r="K150" s="13">
        <f t="shared" si="39"/>
        <v>0</v>
      </c>
      <c r="L150" s="13">
        <f t="shared" si="39"/>
        <v>0</v>
      </c>
      <c r="M150" s="13">
        <f t="shared" si="39"/>
        <v>0</v>
      </c>
      <c r="N150" s="13">
        <f t="shared" si="39"/>
        <v>0</v>
      </c>
      <c r="O150" s="107">
        <v>7500</v>
      </c>
    </row>
    <row r="151" spans="1:15" ht="12.75">
      <c r="A151" s="28"/>
      <c r="B151" s="195"/>
      <c r="C151" s="195"/>
      <c r="D151" s="196"/>
      <c r="E151" s="5" t="s">
        <v>23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61" t="s">
        <v>5</v>
      </c>
    </row>
    <row r="152" spans="1:15" ht="12.75">
      <c r="A152" s="28"/>
      <c r="B152" s="197"/>
      <c r="C152" s="197"/>
      <c r="D152" s="198"/>
      <c r="E152" s="5" t="s">
        <v>25</v>
      </c>
      <c r="F152" s="7">
        <f>SUM(F156:F157)</f>
        <v>1087500</v>
      </c>
      <c r="G152" s="7">
        <f>SUM(G156:G157)</f>
        <v>0</v>
      </c>
      <c r="H152" s="7">
        <f>SUM(H156:H157)</f>
        <v>755500</v>
      </c>
      <c r="I152" s="7">
        <f>SUM(I156:I157)</f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61" t="s">
        <v>5</v>
      </c>
    </row>
    <row r="153" spans="1:15" ht="12.75">
      <c r="A153" s="28"/>
      <c r="B153" s="199" t="s">
        <v>90</v>
      </c>
      <c r="C153" s="202" t="s">
        <v>22</v>
      </c>
      <c r="D153" s="202" t="s">
        <v>78</v>
      </c>
      <c r="E153" s="8" t="s">
        <v>14</v>
      </c>
      <c r="F153" s="15" t="s">
        <v>5</v>
      </c>
      <c r="G153" s="15" t="s">
        <v>5</v>
      </c>
      <c r="H153" s="15" t="s">
        <v>5</v>
      </c>
      <c r="I153" s="15" t="s">
        <v>5</v>
      </c>
      <c r="J153" s="15" t="s">
        <v>5</v>
      </c>
      <c r="K153" s="15" t="s">
        <v>5</v>
      </c>
      <c r="L153" s="15" t="s">
        <v>5</v>
      </c>
      <c r="M153" s="15" t="s">
        <v>5</v>
      </c>
      <c r="N153" s="15" t="s">
        <v>5</v>
      </c>
      <c r="O153" s="61" t="s">
        <v>5</v>
      </c>
    </row>
    <row r="154" spans="1:15" ht="14.25" customHeight="1">
      <c r="A154" s="28"/>
      <c r="B154" s="200"/>
      <c r="C154" s="203"/>
      <c r="D154" s="203"/>
      <c r="E154" s="11" t="s">
        <v>17</v>
      </c>
      <c r="F154" s="7"/>
      <c r="G154" s="7"/>
      <c r="H154" s="7"/>
      <c r="I154" s="7"/>
      <c r="J154" s="7"/>
      <c r="K154" s="7"/>
      <c r="L154" s="7"/>
      <c r="M154" s="7"/>
      <c r="N154" s="7"/>
      <c r="O154" s="61" t="s">
        <v>5</v>
      </c>
    </row>
    <row r="155" spans="1:15" ht="14.25" customHeight="1">
      <c r="A155" s="28"/>
      <c r="B155" s="200"/>
      <c r="C155" s="203"/>
      <c r="D155" s="203"/>
      <c r="E155" s="11" t="s">
        <v>18</v>
      </c>
      <c r="F155" s="7"/>
      <c r="G155" s="7"/>
      <c r="H155" s="7"/>
      <c r="I155" s="7"/>
      <c r="J155" s="7"/>
      <c r="K155" s="7"/>
      <c r="L155" s="7"/>
      <c r="M155" s="7"/>
      <c r="N155" s="7"/>
      <c r="O155" s="61" t="s">
        <v>5</v>
      </c>
    </row>
    <row r="156" spans="1:15" ht="12.75">
      <c r="A156" s="28"/>
      <c r="B156" s="201"/>
      <c r="C156" s="204"/>
      <c r="D156" s="204"/>
      <c r="E156" s="11" t="s">
        <v>19</v>
      </c>
      <c r="F156" s="23">
        <f>32000+H156+I156+200000</f>
        <v>777711</v>
      </c>
      <c r="G156" s="7">
        <v>0</v>
      </c>
      <c r="H156" s="7">
        <f>535500+10211</f>
        <v>545711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61" t="s">
        <v>5</v>
      </c>
    </row>
    <row r="157" spans="1:15" s="20" customFormat="1" ht="18.75" customHeight="1">
      <c r="A157" s="44"/>
      <c r="B157" s="188" t="s">
        <v>92</v>
      </c>
      <c r="C157" s="189"/>
      <c r="D157" s="189"/>
      <c r="E157" s="104" t="s">
        <v>93</v>
      </c>
      <c r="F157" s="23">
        <f>100000+H157</f>
        <v>309789</v>
      </c>
      <c r="G157" s="23">
        <v>0</v>
      </c>
      <c r="H157" s="23">
        <v>209789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62" t="s">
        <v>5</v>
      </c>
    </row>
    <row r="158" spans="1:15" ht="20.25" customHeight="1">
      <c r="A158" s="30" t="s">
        <v>127</v>
      </c>
      <c r="B158" s="193" t="s">
        <v>129</v>
      </c>
      <c r="C158" s="193"/>
      <c r="D158" s="194"/>
      <c r="E158" s="12" t="s">
        <v>21</v>
      </c>
      <c r="F158" s="13">
        <f aca="true" t="shared" si="40" ref="F158:N158">SUM(F159:F160)</f>
        <v>269926</v>
      </c>
      <c r="G158" s="13">
        <f t="shared" si="40"/>
        <v>0</v>
      </c>
      <c r="H158" s="13">
        <f t="shared" si="40"/>
        <v>250000</v>
      </c>
      <c r="I158" s="13">
        <f t="shared" si="40"/>
        <v>0</v>
      </c>
      <c r="J158" s="13">
        <f t="shared" si="40"/>
        <v>0</v>
      </c>
      <c r="K158" s="13">
        <f t="shared" si="40"/>
        <v>0</v>
      </c>
      <c r="L158" s="13">
        <f t="shared" si="40"/>
        <v>0</v>
      </c>
      <c r="M158" s="13">
        <f t="shared" si="40"/>
        <v>0</v>
      </c>
      <c r="N158" s="13">
        <f t="shared" si="40"/>
        <v>0</v>
      </c>
      <c r="O158" s="107">
        <f>G158+H158+I158</f>
        <v>250000</v>
      </c>
    </row>
    <row r="159" spans="1:15" ht="12.75">
      <c r="A159" s="28"/>
      <c r="B159" s="195"/>
      <c r="C159" s="195"/>
      <c r="D159" s="196"/>
      <c r="E159" s="5" t="s">
        <v>23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61" t="s">
        <v>5</v>
      </c>
    </row>
    <row r="160" spans="1:15" ht="18.75" customHeight="1">
      <c r="A160" s="28"/>
      <c r="B160" s="197"/>
      <c r="C160" s="197"/>
      <c r="D160" s="198"/>
      <c r="E160" s="5" t="s">
        <v>25</v>
      </c>
      <c r="F160" s="7">
        <f>SUM(F162:F165)</f>
        <v>269926</v>
      </c>
      <c r="G160" s="7">
        <f>SUM(G162:G165)</f>
        <v>0</v>
      </c>
      <c r="H160" s="7">
        <f>SUM(H162:H165)</f>
        <v>250000</v>
      </c>
      <c r="I160" s="7">
        <f>SUM(I164:I165)</f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61" t="s">
        <v>5</v>
      </c>
    </row>
    <row r="161" spans="1:15" ht="12.75">
      <c r="A161" s="28"/>
      <c r="B161" s="199" t="s">
        <v>90</v>
      </c>
      <c r="C161" s="202" t="s">
        <v>22</v>
      </c>
      <c r="D161" s="202" t="s">
        <v>130</v>
      </c>
      <c r="E161" s="8" t="s">
        <v>14</v>
      </c>
      <c r="F161" s="15" t="s">
        <v>5</v>
      </c>
      <c r="G161" s="15" t="s">
        <v>5</v>
      </c>
      <c r="H161" s="15" t="s">
        <v>5</v>
      </c>
      <c r="I161" s="15" t="s">
        <v>5</v>
      </c>
      <c r="J161" s="15" t="s">
        <v>5</v>
      </c>
      <c r="K161" s="15" t="s">
        <v>5</v>
      </c>
      <c r="L161" s="15" t="s">
        <v>5</v>
      </c>
      <c r="M161" s="15" t="s">
        <v>5</v>
      </c>
      <c r="N161" s="15" t="s">
        <v>5</v>
      </c>
      <c r="O161" s="61" t="s">
        <v>5</v>
      </c>
    </row>
    <row r="162" spans="1:15" ht="15.75" customHeight="1">
      <c r="A162" s="28"/>
      <c r="B162" s="200"/>
      <c r="C162" s="203"/>
      <c r="D162" s="203"/>
      <c r="E162" s="11" t="s">
        <v>17</v>
      </c>
      <c r="F162" s="23">
        <f>H162+I162</f>
        <v>0</v>
      </c>
      <c r="G162" s="7">
        <v>0</v>
      </c>
      <c r="H162" s="7">
        <v>0</v>
      </c>
      <c r="I162" s="7"/>
      <c r="J162" s="7"/>
      <c r="K162" s="7"/>
      <c r="L162" s="7"/>
      <c r="M162" s="7"/>
      <c r="N162" s="7"/>
      <c r="O162" s="61" t="s">
        <v>5</v>
      </c>
    </row>
    <row r="163" spans="1:15" ht="18" customHeight="1">
      <c r="A163" s="28"/>
      <c r="B163" s="200"/>
      <c r="C163" s="203"/>
      <c r="D163" s="203"/>
      <c r="E163" s="11" t="s">
        <v>18</v>
      </c>
      <c r="F163" s="23">
        <f>H163+I163</f>
        <v>0</v>
      </c>
      <c r="G163" s="7">
        <v>0</v>
      </c>
      <c r="H163" s="7">
        <v>0</v>
      </c>
      <c r="I163" s="7"/>
      <c r="J163" s="7"/>
      <c r="K163" s="7"/>
      <c r="L163" s="7"/>
      <c r="M163" s="7"/>
      <c r="N163" s="7"/>
      <c r="O163" s="61" t="s">
        <v>5</v>
      </c>
    </row>
    <row r="164" spans="1:15" ht="12.75">
      <c r="A164" s="28"/>
      <c r="B164" s="201"/>
      <c r="C164" s="204"/>
      <c r="D164" s="204"/>
      <c r="E164" s="11" t="s">
        <v>19</v>
      </c>
      <c r="F164" s="23">
        <f>19926+H164</f>
        <v>269926</v>
      </c>
      <c r="G164" s="7">
        <v>0</v>
      </c>
      <c r="H164" s="7">
        <v>250000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61" t="s">
        <v>5</v>
      </c>
    </row>
    <row r="165" spans="1:15" s="20" customFormat="1" ht="15" customHeight="1">
      <c r="A165" s="44"/>
      <c r="B165" s="188" t="s">
        <v>92</v>
      </c>
      <c r="C165" s="189"/>
      <c r="D165" s="189"/>
      <c r="E165" s="55" t="s">
        <v>20</v>
      </c>
      <c r="F165" s="23">
        <f>SUM(G165:I165)</f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62" t="s">
        <v>5</v>
      </c>
    </row>
    <row r="166" spans="1:15" ht="19.5" customHeight="1">
      <c r="A166" s="30" t="s">
        <v>133</v>
      </c>
      <c r="B166" s="220" t="s">
        <v>94</v>
      </c>
      <c r="C166" s="193"/>
      <c r="D166" s="194"/>
      <c r="E166" s="12" t="s">
        <v>21</v>
      </c>
      <c r="F166" s="13">
        <f aca="true" t="shared" si="41" ref="F166:N166">SUM(F167:F168)</f>
        <v>33211</v>
      </c>
      <c r="G166" s="13">
        <f t="shared" si="41"/>
        <v>0</v>
      </c>
      <c r="H166" s="13">
        <f t="shared" si="41"/>
        <v>11624</v>
      </c>
      <c r="I166" s="13">
        <f t="shared" si="41"/>
        <v>0</v>
      </c>
      <c r="J166" s="13">
        <f t="shared" si="41"/>
        <v>0</v>
      </c>
      <c r="K166" s="13">
        <f t="shared" si="41"/>
        <v>0</v>
      </c>
      <c r="L166" s="13">
        <f t="shared" si="41"/>
        <v>0</v>
      </c>
      <c r="M166" s="13">
        <f t="shared" si="41"/>
        <v>0</v>
      </c>
      <c r="N166" s="13">
        <f t="shared" si="41"/>
        <v>0</v>
      </c>
      <c r="O166" s="13">
        <v>0</v>
      </c>
    </row>
    <row r="167" spans="1:15" s="20" customFormat="1" ht="23.25" customHeight="1">
      <c r="A167" s="32"/>
      <c r="B167" s="221"/>
      <c r="C167" s="195"/>
      <c r="D167" s="196"/>
      <c r="E167" s="22" t="s">
        <v>23</v>
      </c>
      <c r="F167" s="23">
        <f aca="true" t="shared" si="42" ref="F167:N167">F170</f>
        <v>33211</v>
      </c>
      <c r="G167" s="23">
        <f t="shared" si="42"/>
        <v>0</v>
      </c>
      <c r="H167" s="23">
        <f t="shared" si="42"/>
        <v>11624</v>
      </c>
      <c r="I167" s="23">
        <f t="shared" si="42"/>
        <v>0</v>
      </c>
      <c r="J167" s="23">
        <f t="shared" si="42"/>
        <v>0</v>
      </c>
      <c r="K167" s="23">
        <f t="shared" si="42"/>
        <v>0</v>
      </c>
      <c r="L167" s="23">
        <f t="shared" si="42"/>
        <v>0</v>
      </c>
      <c r="M167" s="23">
        <f t="shared" si="42"/>
        <v>0</v>
      </c>
      <c r="N167" s="23">
        <f t="shared" si="42"/>
        <v>0</v>
      </c>
      <c r="O167" s="18" t="s">
        <v>5</v>
      </c>
    </row>
    <row r="168" spans="1:15" s="19" customFormat="1" ht="27.75" customHeight="1">
      <c r="A168" s="33"/>
      <c r="B168" s="222"/>
      <c r="C168" s="197"/>
      <c r="D168" s="198"/>
      <c r="E168" s="16" t="s">
        <v>25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8" t="s">
        <v>5</v>
      </c>
    </row>
    <row r="169" spans="1:15" ht="14.25" customHeight="1">
      <c r="A169" s="28"/>
      <c r="B169" s="225" t="s">
        <v>61</v>
      </c>
      <c r="C169" s="202" t="s">
        <v>22</v>
      </c>
      <c r="D169" s="202" t="s">
        <v>78</v>
      </c>
      <c r="E169" s="8" t="s">
        <v>14</v>
      </c>
      <c r="F169" s="15" t="s">
        <v>5</v>
      </c>
      <c r="G169" s="15" t="s">
        <v>5</v>
      </c>
      <c r="H169" s="15" t="s">
        <v>5</v>
      </c>
      <c r="I169" s="15" t="s">
        <v>5</v>
      </c>
      <c r="J169" s="15" t="s">
        <v>5</v>
      </c>
      <c r="K169" s="15" t="s">
        <v>5</v>
      </c>
      <c r="L169" s="15" t="s">
        <v>5</v>
      </c>
      <c r="M169" s="15" t="s">
        <v>5</v>
      </c>
      <c r="N169" s="15" t="s">
        <v>5</v>
      </c>
      <c r="O169" s="6" t="s">
        <v>5</v>
      </c>
    </row>
    <row r="170" spans="1:15" ht="23.25" customHeight="1">
      <c r="A170" s="28"/>
      <c r="B170" s="227"/>
      <c r="C170" s="204"/>
      <c r="D170" s="204"/>
      <c r="E170" s="11" t="s">
        <v>49</v>
      </c>
      <c r="F170" s="7">
        <f>4982+16605+H170</f>
        <v>33211</v>
      </c>
      <c r="G170" s="7">
        <v>0</v>
      </c>
      <c r="H170" s="7">
        <v>11624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6" t="s">
        <v>5</v>
      </c>
    </row>
    <row r="171" spans="1:15" s="20" customFormat="1" ht="15.75" customHeight="1">
      <c r="A171" s="44"/>
      <c r="B171" s="223" t="s">
        <v>50</v>
      </c>
      <c r="C171" s="224"/>
      <c r="D171" s="224"/>
      <c r="E171" s="45" t="s">
        <v>51</v>
      </c>
      <c r="F171" s="23"/>
      <c r="G171" s="23"/>
      <c r="H171" s="23"/>
      <c r="I171" s="23"/>
      <c r="J171" s="23"/>
      <c r="K171" s="46"/>
      <c r="L171" s="23"/>
      <c r="M171" s="23"/>
      <c r="N171" s="23"/>
      <c r="O171" s="18" t="s">
        <v>5</v>
      </c>
    </row>
    <row r="172" spans="1:15" ht="17.25" customHeight="1">
      <c r="A172" s="30" t="s">
        <v>134</v>
      </c>
      <c r="B172" s="220" t="s">
        <v>143</v>
      </c>
      <c r="C172" s="193"/>
      <c r="D172" s="194"/>
      <c r="E172" s="12" t="s">
        <v>21</v>
      </c>
      <c r="F172" s="13">
        <f aca="true" t="shared" si="43" ref="F172:N172">SUM(F173:F174)</f>
        <v>40000</v>
      </c>
      <c r="G172" s="13">
        <f t="shared" si="43"/>
        <v>0</v>
      </c>
      <c r="H172" s="13">
        <f t="shared" si="43"/>
        <v>0</v>
      </c>
      <c r="I172" s="13">
        <f t="shared" si="43"/>
        <v>40000</v>
      </c>
      <c r="J172" s="13">
        <f t="shared" si="43"/>
        <v>0</v>
      </c>
      <c r="K172" s="13">
        <f t="shared" si="43"/>
        <v>0</v>
      </c>
      <c r="L172" s="13">
        <f t="shared" si="43"/>
        <v>0</v>
      </c>
      <c r="M172" s="13">
        <f t="shared" si="43"/>
        <v>0</v>
      </c>
      <c r="N172" s="13">
        <f t="shared" si="43"/>
        <v>0</v>
      </c>
      <c r="O172" s="13">
        <f>H172+I172</f>
        <v>40000</v>
      </c>
    </row>
    <row r="173" spans="1:15" ht="18" customHeight="1">
      <c r="A173" s="28"/>
      <c r="B173" s="221"/>
      <c r="C173" s="195"/>
      <c r="D173" s="196"/>
      <c r="E173" s="5" t="s">
        <v>23</v>
      </c>
      <c r="F173" s="7">
        <f>F176</f>
        <v>40000</v>
      </c>
      <c r="G173" s="7">
        <f aca="true" t="shared" si="44" ref="G173:N173">G176</f>
        <v>0</v>
      </c>
      <c r="H173" s="7">
        <f t="shared" si="44"/>
        <v>0</v>
      </c>
      <c r="I173" s="7">
        <f t="shared" si="44"/>
        <v>40000</v>
      </c>
      <c r="J173" s="7">
        <f t="shared" si="44"/>
        <v>0</v>
      </c>
      <c r="K173" s="7">
        <f t="shared" si="44"/>
        <v>0</v>
      </c>
      <c r="L173" s="7">
        <f t="shared" si="44"/>
        <v>0</v>
      </c>
      <c r="M173" s="7">
        <f t="shared" si="44"/>
        <v>0</v>
      </c>
      <c r="N173" s="7">
        <f t="shared" si="44"/>
        <v>0</v>
      </c>
      <c r="O173" s="6" t="s">
        <v>5</v>
      </c>
    </row>
    <row r="174" spans="1:15" ht="17.25" customHeight="1">
      <c r="A174" s="28"/>
      <c r="B174" s="222"/>
      <c r="C174" s="197"/>
      <c r="D174" s="198"/>
      <c r="E174" s="5" t="s">
        <v>25</v>
      </c>
      <c r="F174" s="7"/>
      <c r="G174" s="7"/>
      <c r="H174" s="7"/>
      <c r="I174" s="7"/>
      <c r="J174" s="7"/>
      <c r="K174" s="7"/>
      <c r="L174" s="7"/>
      <c r="M174" s="7"/>
      <c r="N174" s="7"/>
      <c r="O174" s="6" t="s">
        <v>5</v>
      </c>
    </row>
    <row r="175" spans="1:15" ht="12.75" customHeight="1">
      <c r="A175" s="28"/>
      <c r="B175" s="225" t="s">
        <v>61</v>
      </c>
      <c r="C175" s="202" t="s">
        <v>22</v>
      </c>
      <c r="D175" s="202" t="s">
        <v>126</v>
      </c>
      <c r="E175" s="8" t="s">
        <v>14</v>
      </c>
      <c r="F175" s="15" t="s">
        <v>5</v>
      </c>
      <c r="G175" s="15" t="s">
        <v>5</v>
      </c>
      <c r="H175" s="15" t="s">
        <v>5</v>
      </c>
      <c r="I175" s="15" t="s">
        <v>5</v>
      </c>
      <c r="J175" s="15" t="s">
        <v>5</v>
      </c>
      <c r="K175" s="15" t="s">
        <v>5</v>
      </c>
      <c r="L175" s="15" t="s">
        <v>5</v>
      </c>
      <c r="M175" s="15" t="s">
        <v>5</v>
      </c>
      <c r="N175" s="15" t="s">
        <v>5</v>
      </c>
      <c r="O175" s="6" t="s">
        <v>5</v>
      </c>
    </row>
    <row r="176" spans="1:15" ht="23.25" customHeight="1">
      <c r="A176" s="28"/>
      <c r="B176" s="227"/>
      <c r="C176" s="204"/>
      <c r="D176" s="204"/>
      <c r="E176" s="11" t="s">
        <v>49</v>
      </c>
      <c r="F176" s="7">
        <f>H176+I176</f>
        <v>40000</v>
      </c>
      <c r="G176" s="7">
        <v>0</v>
      </c>
      <c r="H176" s="7">
        <v>0</v>
      </c>
      <c r="I176" s="7">
        <v>40000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6" t="s">
        <v>5</v>
      </c>
    </row>
    <row r="177" spans="1:15" ht="14.25" customHeight="1">
      <c r="A177" s="34"/>
      <c r="B177" s="205" t="s">
        <v>50</v>
      </c>
      <c r="C177" s="206"/>
      <c r="D177" s="206"/>
      <c r="E177" s="11" t="s">
        <v>51</v>
      </c>
      <c r="F177" s="7"/>
      <c r="G177" s="7"/>
      <c r="H177" s="7"/>
      <c r="I177" s="7"/>
      <c r="J177" s="7"/>
      <c r="K177" s="15"/>
      <c r="L177" s="7"/>
      <c r="M177" s="7"/>
      <c r="N177" s="7"/>
      <c r="O177" s="6" t="s">
        <v>5</v>
      </c>
    </row>
    <row r="178" spans="1:15" ht="27" customHeight="1">
      <c r="A178" s="30" t="s">
        <v>161</v>
      </c>
      <c r="B178" s="221" t="s">
        <v>95</v>
      </c>
      <c r="C178" s="195"/>
      <c r="D178" s="196"/>
      <c r="E178" s="12" t="s">
        <v>21</v>
      </c>
      <c r="F178" s="13">
        <f aca="true" t="shared" si="45" ref="F178:N178">SUM(F179:F180)</f>
        <v>41512.5</v>
      </c>
      <c r="G178" s="13">
        <f t="shared" si="45"/>
        <v>0</v>
      </c>
      <c r="H178" s="13">
        <f t="shared" si="45"/>
        <v>23247</v>
      </c>
      <c r="I178" s="13">
        <f t="shared" si="45"/>
        <v>8302.5</v>
      </c>
      <c r="J178" s="13">
        <f t="shared" si="45"/>
        <v>0</v>
      </c>
      <c r="K178" s="13">
        <f t="shared" si="45"/>
        <v>0</v>
      </c>
      <c r="L178" s="13">
        <f t="shared" si="45"/>
        <v>0</v>
      </c>
      <c r="M178" s="13">
        <f t="shared" si="45"/>
        <v>0</v>
      </c>
      <c r="N178" s="13">
        <f t="shared" si="45"/>
        <v>0</v>
      </c>
      <c r="O178" s="13">
        <v>0</v>
      </c>
    </row>
    <row r="179" spans="1:15" ht="30" customHeight="1">
      <c r="A179" s="28"/>
      <c r="B179" s="221"/>
      <c r="C179" s="195"/>
      <c r="D179" s="196"/>
      <c r="E179" s="5" t="s">
        <v>23</v>
      </c>
      <c r="F179" s="7">
        <f aca="true" t="shared" si="46" ref="F179:N179">F182</f>
        <v>41512.5</v>
      </c>
      <c r="G179" s="7">
        <f t="shared" si="46"/>
        <v>0</v>
      </c>
      <c r="H179" s="7">
        <f t="shared" si="46"/>
        <v>23247</v>
      </c>
      <c r="I179" s="7">
        <f t="shared" si="46"/>
        <v>8302.5</v>
      </c>
      <c r="J179" s="7">
        <f t="shared" si="46"/>
        <v>0</v>
      </c>
      <c r="K179" s="7">
        <f t="shared" si="46"/>
        <v>0</v>
      </c>
      <c r="L179" s="7">
        <f t="shared" si="46"/>
        <v>0</v>
      </c>
      <c r="M179" s="7">
        <f t="shared" si="46"/>
        <v>0</v>
      </c>
      <c r="N179" s="7">
        <f t="shared" si="46"/>
        <v>0</v>
      </c>
      <c r="O179" s="6" t="s">
        <v>5</v>
      </c>
    </row>
    <row r="180" spans="1:15" ht="26.25" customHeight="1">
      <c r="A180" s="28"/>
      <c r="B180" s="222"/>
      <c r="C180" s="197"/>
      <c r="D180" s="198"/>
      <c r="E180" s="5" t="s">
        <v>25</v>
      </c>
      <c r="F180" s="7"/>
      <c r="G180" s="7"/>
      <c r="H180" s="7"/>
      <c r="I180" s="7"/>
      <c r="J180" s="7"/>
      <c r="K180" s="7"/>
      <c r="L180" s="7"/>
      <c r="M180" s="7"/>
      <c r="N180" s="7"/>
      <c r="O180" s="6" t="s">
        <v>5</v>
      </c>
    </row>
    <row r="181" spans="1:15" ht="12.75" customHeight="1">
      <c r="A181" s="28"/>
      <c r="B181" s="225" t="s">
        <v>61</v>
      </c>
      <c r="C181" s="202" t="s">
        <v>22</v>
      </c>
      <c r="D181" s="202" t="s">
        <v>91</v>
      </c>
      <c r="E181" s="8" t="s">
        <v>14</v>
      </c>
      <c r="F181" s="15" t="s">
        <v>5</v>
      </c>
      <c r="G181" s="15" t="s">
        <v>5</v>
      </c>
      <c r="H181" s="15" t="s">
        <v>5</v>
      </c>
      <c r="I181" s="15" t="s">
        <v>5</v>
      </c>
      <c r="J181" s="15" t="s">
        <v>5</v>
      </c>
      <c r="K181" s="15" t="s">
        <v>5</v>
      </c>
      <c r="L181" s="15" t="s">
        <v>5</v>
      </c>
      <c r="M181" s="15" t="s">
        <v>5</v>
      </c>
      <c r="N181" s="15" t="s">
        <v>5</v>
      </c>
      <c r="O181" s="6" t="s">
        <v>5</v>
      </c>
    </row>
    <row r="182" spans="1:15" ht="23.25" customHeight="1">
      <c r="A182" s="28"/>
      <c r="B182" s="227"/>
      <c r="C182" s="204"/>
      <c r="D182" s="204"/>
      <c r="E182" s="11" t="s">
        <v>49</v>
      </c>
      <c r="F182" s="7">
        <f>9963+H182+I182</f>
        <v>41512.5</v>
      </c>
      <c r="G182" s="7">
        <v>0</v>
      </c>
      <c r="H182" s="7">
        <f>14944.5+8302.5</f>
        <v>23247</v>
      </c>
      <c r="I182" s="7">
        <v>8302.5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6" t="s">
        <v>5</v>
      </c>
    </row>
    <row r="183" spans="1:15" ht="18.75" customHeight="1">
      <c r="A183" s="34"/>
      <c r="B183" s="205" t="s">
        <v>50</v>
      </c>
      <c r="C183" s="206"/>
      <c r="D183" s="206"/>
      <c r="E183" s="64" t="s">
        <v>51</v>
      </c>
      <c r="F183" s="101"/>
      <c r="G183" s="101"/>
      <c r="H183" s="101"/>
      <c r="I183" s="101"/>
      <c r="J183" s="101"/>
      <c r="K183" s="83"/>
      <c r="L183" s="101"/>
      <c r="M183" s="101"/>
      <c r="N183" s="101"/>
      <c r="O183" s="84" t="s">
        <v>5</v>
      </c>
    </row>
    <row r="184" spans="1:15" ht="17.25" customHeight="1">
      <c r="A184" s="30" t="s">
        <v>134</v>
      </c>
      <c r="B184" s="220" t="s">
        <v>170</v>
      </c>
      <c r="C184" s="193"/>
      <c r="D184" s="194"/>
      <c r="E184" s="12" t="s">
        <v>21</v>
      </c>
      <c r="F184" s="13">
        <f aca="true" t="shared" si="47" ref="F184:N184">SUM(F185:F186)</f>
        <v>67000</v>
      </c>
      <c r="G184" s="13">
        <f t="shared" si="47"/>
        <v>0</v>
      </c>
      <c r="H184" s="13">
        <f t="shared" si="47"/>
        <v>23000</v>
      </c>
      <c r="I184" s="13">
        <f t="shared" si="47"/>
        <v>40000</v>
      </c>
      <c r="J184" s="13">
        <f t="shared" si="47"/>
        <v>0</v>
      </c>
      <c r="K184" s="13">
        <f t="shared" si="47"/>
        <v>0</v>
      </c>
      <c r="L184" s="13">
        <f t="shared" si="47"/>
        <v>0</v>
      </c>
      <c r="M184" s="13">
        <f t="shared" si="47"/>
        <v>0</v>
      </c>
      <c r="N184" s="13">
        <f t="shared" si="47"/>
        <v>0</v>
      </c>
      <c r="O184" s="13">
        <v>67000</v>
      </c>
    </row>
    <row r="185" spans="1:15" ht="18" customHeight="1">
      <c r="A185" s="28"/>
      <c r="B185" s="221"/>
      <c r="C185" s="195"/>
      <c r="D185" s="196"/>
      <c r="E185" s="5" t="s">
        <v>23</v>
      </c>
      <c r="F185" s="7">
        <f>F188</f>
        <v>67000</v>
      </c>
      <c r="G185" s="7">
        <f aca="true" t="shared" si="48" ref="G185:N185">G188</f>
        <v>0</v>
      </c>
      <c r="H185" s="7">
        <f t="shared" si="48"/>
        <v>23000</v>
      </c>
      <c r="I185" s="7">
        <f t="shared" si="48"/>
        <v>40000</v>
      </c>
      <c r="J185" s="7">
        <f t="shared" si="48"/>
        <v>0</v>
      </c>
      <c r="K185" s="7">
        <f t="shared" si="48"/>
        <v>0</v>
      </c>
      <c r="L185" s="7">
        <f t="shared" si="48"/>
        <v>0</v>
      </c>
      <c r="M185" s="7">
        <f t="shared" si="48"/>
        <v>0</v>
      </c>
      <c r="N185" s="7">
        <f t="shared" si="48"/>
        <v>0</v>
      </c>
      <c r="O185" s="6" t="s">
        <v>5</v>
      </c>
    </row>
    <row r="186" spans="1:15" ht="17.25" customHeight="1">
      <c r="A186" s="28"/>
      <c r="B186" s="222"/>
      <c r="C186" s="197"/>
      <c r="D186" s="198"/>
      <c r="E186" s="5" t="s">
        <v>25</v>
      </c>
      <c r="F186" s="7"/>
      <c r="G186" s="7"/>
      <c r="H186" s="7"/>
      <c r="I186" s="7"/>
      <c r="J186" s="7"/>
      <c r="K186" s="7"/>
      <c r="L186" s="7"/>
      <c r="M186" s="7"/>
      <c r="N186" s="7"/>
      <c r="O186" s="6" t="s">
        <v>5</v>
      </c>
    </row>
    <row r="187" spans="1:15" ht="12.75" customHeight="1">
      <c r="A187" s="28"/>
      <c r="B187" s="225" t="s">
        <v>61</v>
      </c>
      <c r="C187" s="202" t="s">
        <v>22</v>
      </c>
      <c r="D187" s="202" t="s">
        <v>126</v>
      </c>
      <c r="E187" s="8" t="s">
        <v>14</v>
      </c>
      <c r="F187" s="15" t="s">
        <v>5</v>
      </c>
      <c r="G187" s="15" t="s">
        <v>5</v>
      </c>
      <c r="H187" s="15" t="s">
        <v>5</v>
      </c>
      <c r="I187" s="15" t="s">
        <v>5</v>
      </c>
      <c r="J187" s="15" t="s">
        <v>5</v>
      </c>
      <c r="K187" s="15" t="s">
        <v>5</v>
      </c>
      <c r="L187" s="15" t="s">
        <v>5</v>
      </c>
      <c r="M187" s="15" t="s">
        <v>5</v>
      </c>
      <c r="N187" s="15" t="s">
        <v>5</v>
      </c>
      <c r="O187" s="6" t="s">
        <v>5</v>
      </c>
    </row>
    <row r="188" spans="1:15" ht="23.25" customHeight="1">
      <c r="A188" s="28"/>
      <c r="B188" s="227"/>
      <c r="C188" s="204"/>
      <c r="D188" s="204"/>
      <c r="E188" s="11" t="s">
        <v>49</v>
      </c>
      <c r="F188" s="7">
        <v>67000</v>
      </c>
      <c r="G188" s="7">
        <v>0</v>
      </c>
      <c r="H188" s="7">
        <v>23000</v>
      </c>
      <c r="I188" s="7">
        <v>40000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6" t="s">
        <v>5</v>
      </c>
    </row>
    <row r="189" spans="1:15" ht="14.25" customHeight="1">
      <c r="A189" s="34"/>
      <c r="B189" s="205" t="s">
        <v>50</v>
      </c>
      <c r="C189" s="206"/>
      <c r="D189" s="206"/>
      <c r="E189" s="11" t="s">
        <v>51</v>
      </c>
      <c r="F189" s="7"/>
      <c r="G189" s="7"/>
      <c r="H189" s="7"/>
      <c r="I189" s="7"/>
      <c r="J189" s="7"/>
      <c r="K189" s="15"/>
      <c r="L189" s="7"/>
      <c r="M189" s="7"/>
      <c r="N189" s="7"/>
      <c r="O189" s="6" t="s">
        <v>5</v>
      </c>
    </row>
    <row r="190" spans="1:15" ht="18.75" customHeight="1">
      <c r="A190" s="30" t="s">
        <v>162</v>
      </c>
      <c r="B190" s="221" t="s">
        <v>146</v>
      </c>
      <c r="C190" s="195"/>
      <c r="D190" s="196"/>
      <c r="E190" s="63" t="s">
        <v>21</v>
      </c>
      <c r="F190" s="100">
        <f aca="true" t="shared" si="49" ref="F190:N190">SUM(F191:F192)</f>
        <v>1250303.8</v>
      </c>
      <c r="G190" s="100">
        <f t="shared" si="49"/>
        <v>0</v>
      </c>
      <c r="H190" s="100">
        <f t="shared" si="49"/>
        <v>380000</v>
      </c>
      <c r="I190" s="100">
        <f t="shared" si="49"/>
        <v>400000</v>
      </c>
      <c r="J190" s="100">
        <f t="shared" si="49"/>
        <v>302203.8</v>
      </c>
      <c r="K190" s="100">
        <f t="shared" si="49"/>
        <v>0</v>
      </c>
      <c r="L190" s="100">
        <f t="shared" si="49"/>
        <v>0</v>
      </c>
      <c r="M190" s="100">
        <f t="shared" si="49"/>
        <v>0</v>
      </c>
      <c r="N190" s="100">
        <f t="shared" si="49"/>
        <v>0</v>
      </c>
      <c r="O190" s="100">
        <v>0</v>
      </c>
    </row>
    <row r="191" spans="1:15" ht="12" customHeight="1">
      <c r="A191" s="28"/>
      <c r="B191" s="221"/>
      <c r="C191" s="195"/>
      <c r="D191" s="196"/>
      <c r="E191" s="5" t="s">
        <v>23</v>
      </c>
      <c r="F191" s="7">
        <f aca="true" t="shared" si="50" ref="F191:N191">F194</f>
        <v>1250303.8</v>
      </c>
      <c r="G191" s="7">
        <f t="shared" si="50"/>
        <v>0</v>
      </c>
      <c r="H191" s="7">
        <f t="shared" si="50"/>
        <v>380000</v>
      </c>
      <c r="I191" s="7">
        <f t="shared" si="50"/>
        <v>400000</v>
      </c>
      <c r="J191" s="7">
        <f t="shared" si="50"/>
        <v>302203.8</v>
      </c>
      <c r="K191" s="7">
        <f t="shared" si="50"/>
        <v>0</v>
      </c>
      <c r="L191" s="7">
        <f t="shared" si="50"/>
        <v>0</v>
      </c>
      <c r="M191" s="7">
        <f t="shared" si="50"/>
        <v>0</v>
      </c>
      <c r="N191" s="7">
        <f t="shared" si="50"/>
        <v>0</v>
      </c>
      <c r="O191" s="6" t="s">
        <v>5</v>
      </c>
    </row>
    <row r="192" spans="1:15" ht="14.25" customHeight="1">
      <c r="A192" s="28"/>
      <c r="B192" s="222"/>
      <c r="C192" s="197"/>
      <c r="D192" s="198"/>
      <c r="E192" s="5" t="s">
        <v>25</v>
      </c>
      <c r="F192" s="7"/>
      <c r="G192" s="7"/>
      <c r="H192" s="7"/>
      <c r="I192" s="7"/>
      <c r="J192" s="7"/>
      <c r="K192" s="7"/>
      <c r="L192" s="7"/>
      <c r="M192" s="7"/>
      <c r="N192" s="7"/>
      <c r="O192" s="6" t="s">
        <v>5</v>
      </c>
    </row>
    <row r="193" spans="1:15" ht="21" customHeight="1">
      <c r="A193" s="28"/>
      <c r="B193" s="234" t="s">
        <v>52</v>
      </c>
      <c r="C193" s="202" t="s">
        <v>22</v>
      </c>
      <c r="D193" s="202" t="s">
        <v>118</v>
      </c>
      <c r="E193" s="8" t="s">
        <v>14</v>
      </c>
      <c r="F193" s="15" t="s">
        <v>5</v>
      </c>
      <c r="G193" s="15" t="s">
        <v>5</v>
      </c>
      <c r="H193" s="15" t="s">
        <v>5</v>
      </c>
      <c r="I193" s="15" t="s">
        <v>5</v>
      </c>
      <c r="J193" s="15" t="s">
        <v>5</v>
      </c>
      <c r="K193" s="15" t="s">
        <v>5</v>
      </c>
      <c r="L193" s="15" t="s">
        <v>5</v>
      </c>
      <c r="M193" s="15" t="s">
        <v>5</v>
      </c>
      <c r="N193" s="15" t="s">
        <v>5</v>
      </c>
      <c r="O193" s="6" t="s">
        <v>5</v>
      </c>
    </row>
    <row r="194" spans="1:15" ht="35.25" customHeight="1">
      <c r="A194" s="28"/>
      <c r="B194" s="235"/>
      <c r="C194" s="204"/>
      <c r="D194" s="204"/>
      <c r="E194" s="11" t="s">
        <v>49</v>
      </c>
      <c r="F194" s="7">
        <f>168100+H194+I194+J194</f>
        <v>1250303.8</v>
      </c>
      <c r="G194" s="7">
        <v>0</v>
      </c>
      <c r="H194" s="7">
        <v>380000</v>
      </c>
      <c r="I194" s="7">
        <v>400000</v>
      </c>
      <c r="J194" s="7">
        <v>302203.8</v>
      </c>
      <c r="K194" s="15">
        <v>0</v>
      </c>
      <c r="L194" s="7">
        <v>0</v>
      </c>
      <c r="M194" s="7">
        <v>0</v>
      </c>
      <c r="N194" s="7">
        <v>0</v>
      </c>
      <c r="O194" s="6" t="s">
        <v>5</v>
      </c>
    </row>
    <row r="195" spans="1:15" ht="18" customHeight="1">
      <c r="A195" s="34"/>
      <c r="B195" s="205" t="s">
        <v>54</v>
      </c>
      <c r="C195" s="206"/>
      <c r="D195" s="206"/>
      <c r="E195" s="64" t="s">
        <v>51</v>
      </c>
      <c r="F195" s="7"/>
      <c r="G195" s="7"/>
      <c r="H195" s="7"/>
      <c r="I195" s="7"/>
      <c r="J195" s="7"/>
      <c r="K195" s="15"/>
      <c r="L195" s="7"/>
      <c r="M195" s="7"/>
      <c r="N195" s="7"/>
      <c r="O195" s="6" t="s">
        <v>5</v>
      </c>
    </row>
    <row r="196" spans="1:15" ht="12.75" customHeight="1">
      <c r="A196" s="30" t="s">
        <v>163</v>
      </c>
      <c r="B196" s="220" t="s">
        <v>167</v>
      </c>
      <c r="C196" s="193"/>
      <c r="D196" s="194"/>
      <c r="E196" s="12" t="s">
        <v>21</v>
      </c>
      <c r="F196" s="13">
        <f aca="true" t="shared" si="51" ref="F196:N196">SUM(F197:F198)</f>
        <v>90000</v>
      </c>
      <c r="G196" s="13">
        <f t="shared" si="51"/>
        <v>0</v>
      </c>
      <c r="H196" s="13">
        <f t="shared" si="51"/>
        <v>0</v>
      </c>
      <c r="I196" s="13">
        <f t="shared" si="51"/>
        <v>50000</v>
      </c>
      <c r="J196" s="13">
        <f t="shared" si="51"/>
        <v>40000</v>
      </c>
      <c r="K196" s="13">
        <f t="shared" si="51"/>
        <v>0</v>
      </c>
      <c r="L196" s="13">
        <f t="shared" si="51"/>
        <v>0</v>
      </c>
      <c r="M196" s="13">
        <f t="shared" si="51"/>
        <v>0</v>
      </c>
      <c r="N196" s="13">
        <f t="shared" si="51"/>
        <v>0</v>
      </c>
      <c r="O196" s="13">
        <f>F196</f>
        <v>90000</v>
      </c>
    </row>
    <row r="197" spans="1:15" ht="12.75">
      <c r="A197" s="28"/>
      <c r="B197" s="221"/>
      <c r="C197" s="195"/>
      <c r="D197" s="196"/>
      <c r="E197" s="5" t="s">
        <v>23</v>
      </c>
      <c r="F197" s="7">
        <f aca="true" t="shared" si="52" ref="F197:N197">F200</f>
        <v>90000</v>
      </c>
      <c r="G197" s="7">
        <f t="shared" si="52"/>
        <v>0</v>
      </c>
      <c r="H197" s="7">
        <f t="shared" si="52"/>
        <v>0</v>
      </c>
      <c r="I197" s="7">
        <f t="shared" si="52"/>
        <v>50000</v>
      </c>
      <c r="J197" s="7">
        <f t="shared" si="52"/>
        <v>40000</v>
      </c>
      <c r="K197" s="7">
        <f t="shared" si="52"/>
        <v>0</v>
      </c>
      <c r="L197" s="7">
        <f t="shared" si="52"/>
        <v>0</v>
      </c>
      <c r="M197" s="7">
        <f t="shared" si="52"/>
        <v>0</v>
      </c>
      <c r="N197" s="7">
        <f t="shared" si="52"/>
        <v>0</v>
      </c>
      <c r="O197" s="6" t="s">
        <v>5</v>
      </c>
    </row>
    <row r="198" spans="1:15" ht="12.75">
      <c r="A198" s="28"/>
      <c r="B198" s="222"/>
      <c r="C198" s="197"/>
      <c r="D198" s="198"/>
      <c r="E198" s="5" t="s">
        <v>25</v>
      </c>
      <c r="F198" s="7"/>
      <c r="G198" s="7"/>
      <c r="H198" s="7"/>
      <c r="I198" s="7"/>
      <c r="J198" s="7"/>
      <c r="K198" s="7"/>
      <c r="L198" s="7"/>
      <c r="M198" s="7"/>
      <c r="N198" s="7"/>
      <c r="O198" s="6" t="s">
        <v>5</v>
      </c>
    </row>
    <row r="199" spans="1:15" ht="21" customHeight="1">
      <c r="A199" s="28"/>
      <c r="B199" s="225" t="s">
        <v>61</v>
      </c>
      <c r="C199" s="202" t="s">
        <v>22</v>
      </c>
      <c r="D199" s="202" t="s">
        <v>168</v>
      </c>
      <c r="E199" s="8" t="s">
        <v>14</v>
      </c>
      <c r="F199" s="15" t="s">
        <v>5</v>
      </c>
      <c r="G199" s="15" t="s">
        <v>5</v>
      </c>
      <c r="H199" s="15" t="s">
        <v>5</v>
      </c>
      <c r="I199" s="15" t="s">
        <v>5</v>
      </c>
      <c r="J199" s="15" t="s">
        <v>5</v>
      </c>
      <c r="K199" s="15" t="s">
        <v>5</v>
      </c>
      <c r="L199" s="15" t="s">
        <v>5</v>
      </c>
      <c r="M199" s="15" t="s">
        <v>5</v>
      </c>
      <c r="N199" s="15" t="s">
        <v>5</v>
      </c>
      <c r="O199" s="6" t="s">
        <v>5</v>
      </c>
    </row>
    <row r="200" spans="1:15" ht="15" customHeight="1">
      <c r="A200" s="28"/>
      <c r="B200" s="227"/>
      <c r="C200" s="204"/>
      <c r="D200" s="204"/>
      <c r="E200" s="11" t="s">
        <v>49</v>
      </c>
      <c r="F200" s="7">
        <f>H200+I200+J200</f>
        <v>90000</v>
      </c>
      <c r="G200" s="7">
        <v>0</v>
      </c>
      <c r="H200" s="7">
        <v>0</v>
      </c>
      <c r="I200" s="7">
        <v>50000</v>
      </c>
      <c r="J200" s="7">
        <v>40000</v>
      </c>
      <c r="K200" s="15">
        <v>0</v>
      </c>
      <c r="L200" s="7">
        <v>0</v>
      </c>
      <c r="M200" s="7">
        <v>0</v>
      </c>
      <c r="N200" s="7">
        <v>0</v>
      </c>
      <c r="O200" s="6" t="s">
        <v>5</v>
      </c>
    </row>
    <row r="201" spans="1:15" ht="12.75" customHeight="1">
      <c r="A201" s="34"/>
      <c r="B201" s="205" t="s">
        <v>50</v>
      </c>
      <c r="C201" s="206"/>
      <c r="D201" s="206"/>
      <c r="E201" s="64" t="s">
        <v>51</v>
      </c>
      <c r="F201" s="7"/>
      <c r="G201" s="7"/>
      <c r="H201" s="7"/>
      <c r="I201" s="7"/>
      <c r="J201" s="7"/>
      <c r="K201" s="15"/>
      <c r="L201" s="7"/>
      <c r="M201" s="7"/>
      <c r="N201" s="7"/>
      <c r="O201" s="6" t="s">
        <v>5</v>
      </c>
    </row>
    <row r="202" spans="1:15" ht="16.5" customHeight="1">
      <c r="A202" s="30" t="s">
        <v>164</v>
      </c>
      <c r="B202" s="221" t="s">
        <v>147</v>
      </c>
      <c r="C202" s="195"/>
      <c r="D202" s="196"/>
      <c r="E202" s="63" t="s">
        <v>21</v>
      </c>
      <c r="F202" s="13">
        <f aca="true" t="shared" si="53" ref="F202:N202">SUM(F203:F204)</f>
        <v>15631</v>
      </c>
      <c r="G202" s="13">
        <f t="shared" si="53"/>
        <v>0</v>
      </c>
      <c r="H202" s="13">
        <f t="shared" si="53"/>
        <v>6150</v>
      </c>
      <c r="I202" s="13">
        <f t="shared" si="53"/>
        <v>0</v>
      </c>
      <c r="J202" s="13">
        <f t="shared" si="53"/>
        <v>0</v>
      </c>
      <c r="K202" s="13">
        <f t="shared" si="53"/>
        <v>0</v>
      </c>
      <c r="L202" s="13">
        <f t="shared" si="53"/>
        <v>0</v>
      </c>
      <c r="M202" s="13">
        <f t="shared" si="53"/>
        <v>0</v>
      </c>
      <c r="N202" s="13">
        <f t="shared" si="53"/>
        <v>0</v>
      </c>
      <c r="O202" s="13">
        <v>0</v>
      </c>
    </row>
    <row r="203" spans="1:15" ht="18" customHeight="1">
      <c r="A203" s="28"/>
      <c r="B203" s="221"/>
      <c r="C203" s="195"/>
      <c r="D203" s="196"/>
      <c r="E203" s="5" t="s">
        <v>23</v>
      </c>
      <c r="F203" s="7">
        <f aca="true" t="shared" si="54" ref="F203:N203">F206</f>
        <v>15631</v>
      </c>
      <c r="G203" s="7">
        <f t="shared" si="54"/>
        <v>0</v>
      </c>
      <c r="H203" s="7">
        <f t="shared" si="54"/>
        <v>6150</v>
      </c>
      <c r="I203" s="7">
        <f t="shared" si="54"/>
        <v>0</v>
      </c>
      <c r="J203" s="7">
        <f t="shared" si="54"/>
        <v>0</v>
      </c>
      <c r="K203" s="7">
        <f t="shared" si="54"/>
        <v>0</v>
      </c>
      <c r="L203" s="7">
        <f t="shared" si="54"/>
        <v>0</v>
      </c>
      <c r="M203" s="7">
        <f t="shared" si="54"/>
        <v>0</v>
      </c>
      <c r="N203" s="7">
        <f t="shared" si="54"/>
        <v>0</v>
      </c>
      <c r="O203" s="6" t="s">
        <v>5</v>
      </c>
    </row>
    <row r="204" spans="1:15" ht="17.25" customHeight="1">
      <c r="A204" s="28"/>
      <c r="B204" s="222"/>
      <c r="C204" s="197"/>
      <c r="D204" s="198"/>
      <c r="E204" s="5" t="s">
        <v>25</v>
      </c>
      <c r="F204" s="7"/>
      <c r="G204" s="7"/>
      <c r="H204" s="7"/>
      <c r="I204" s="7"/>
      <c r="J204" s="7"/>
      <c r="K204" s="7"/>
      <c r="L204" s="7"/>
      <c r="M204" s="7"/>
      <c r="N204" s="7"/>
      <c r="O204" s="6" t="s">
        <v>5</v>
      </c>
    </row>
    <row r="205" spans="1:15" ht="22.5" customHeight="1">
      <c r="A205" s="28"/>
      <c r="B205" s="234" t="s">
        <v>52</v>
      </c>
      <c r="C205" s="202" t="s">
        <v>22</v>
      </c>
      <c r="D205" s="202" t="s">
        <v>78</v>
      </c>
      <c r="E205" s="8" t="s">
        <v>14</v>
      </c>
      <c r="F205" s="15" t="s">
        <v>5</v>
      </c>
      <c r="G205" s="15" t="s">
        <v>5</v>
      </c>
      <c r="H205" s="15" t="s">
        <v>5</v>
      </c>
      <c r="I205" s="15" t="s">
        <v>5</v>
      </c>
      <c r="J205" s="15" t="s">
        <v>5</v>
      </c>
      <c r="K205" s="15" t="s">
        <v>5</v>
      </c>
      <c r="L205" s="15" t="s">
        <v>5</v>
      </c>
      <c r="M205" s="15" t="s">
        <v>5</v>
      </c>
      <c r="N205" s="15" t="s">
        <v>5</v>
      </c>
      <c r="O205" s="6" t="s">
        <v>5</v>
      </c>
    </row>
    <row r="206" spans="1:15" ht="35.25" customHeight="1">
      <c r="A206" s="28"/>
      <c r="B206" s="235"/>
      <c r="C206" s="204"/>
      <c r="D206" s="204"/>
      <c r="E206" s="11" t="s">
        <v>49</v>
      </c>
      <c r="F206" s="7">
        <f>3331+6150+H206</f>
        <v>15631</v>
      </c>
      <c r="G206" s="7">
        <v>0</v>
      </c>
      <c r="H206" s="7">
        <v>6150</v>
      </c>
      <c r="I206" s="7">
        <v>0</v>
      </c>
      <c r="J206" s="7">
        <v>0</v>
      </c>
      <c r="K206" s="15">
        <v>0</v>
      </c>
      <c r="L206" s="7">
        <v>0</v>
      </c>
      <c r="M206" s="7">
        <v>0</v>
      </c>
      <c r="N206" s="7">
        <v>0</v>
      </c>
      <c r="O206" s="6" t="s">
        <v>5</v>
      </c>
    </row>
    <row r="207" spans="1:15" ht="12" customHeight="1">
      <c r="A207" s="34"/>
      <c r="B207" s="129" t="s">
        <v>54</v>
      </c>
      <c r="C207" s="130"/>
      <c r="D207" s="130"/>
      <c r="E207" s="11" t="s">
        <v>51</v>
      </c>
      <c r="F207" s="7"/>
      <c r="G207" s="7"/>
      <c r="H207" s="7"/>
      <c r="I207" s="7"/>
      <c r="J207" s="7"/>
      <c r="K207" s="15"/>
      <c r="L207" s="7"/>
      <c r="M207" s="7"/>
      <c r="N207" s="7"/>
      <c r="O207" s="6" t="s">
        <v>5</v>
      </c>
    </row>
    <row r="208" spans="1:15" ht="33.75" customHeight="1">
      <c r="A208" s="30" t="s">
        <v>165</v>
      </c>
      <c r="B208" s="221" t="s">
        <v>169</v>
      </c>
      <c r="C208" s="195"/>
      <c r="D208" s="196"/>
      <c r="E208" s="63" t="s">
        <v>21</v>
      </c>
      <c r="F208" s="13">
        <f aca="true" t="shared" si="55" ref="F208:N208">SUM(F209:F210)</f>
        <v>3083100</v>
      </c>
      <c r="G208" s="13">
        <f t="shared" si="55"/>
        <v>0</v>
      </c>
      <c r="H208" s="13">
        <f t="shared" si="55"/>
        <v>1541550</v>
      </c>
      <c r="I208" s="13">
        <f t="shared" si="55"/>
        <v>1092000</v>
      </c>
      <c r="J208" s="13">
        <f t="shared" si="55"/>
        <v>0</v>
      </c>
      <c r="K208" s="13">
        <f t="shared" si="55"/>
        <v>0</v>
      </c>
      <c r="L208" s="13">
        <f t="shared" si="55"/>
        <v>0</v>
      </c>
      <c r="M208" s="13">
        <f t="shared" si="55"/>
        <v>0</v>
      </c>
      <c r="N208" s="13">
        <f t="shared" si="55"/>
        <v>0</v>
      </c>
      <c r="O208" s="13">
        <v>2184000</v>
      </c>
    </row>
    <row r="209" spans="1:15" ht="12.75">
      <c r="A209" s="28"/>
      <c r="B209" s="221"/>
      <c r="C209" s="195"/>
      <c r="D209" s="196"/>
      <c r="E209" s="5" t="s">
        <v>23</v>
      </c>
      <c r="F209" s="7">
        <f aca="true" t="shared" si="56" ref="F209:N209">F212</f>
        <v>3083100</v>
      </c>
      <c r="G209" s="7">
        <f t="shared" si="56"/>
        <v>0</v>
      </c>
      <c r="H209" s="7">
        <f t="shared" si="56"/>
        <v>1541550</v>
      </c>
      <c r="I209" s="7">
        <f t="shared" si="56"/>
        <v>1092000</v>
      </c>
      <c r="J209" s="7">
        <f t="shared" si="56"/>
        <v>0</v>
      </c>
      <c r="K209" s="7">
        <f t="shared" si="56"/>
        <v>0</v>
      </c>
      <c r="L209" s="7">
        <f t="shared" si="56"/>
        <v>0</v>
      </c>
      <c r="M209" s="7">
        <f t="shared" si="56"/>
        <v>0</v>
      </c>
      <c r="N209" s="7">
        <f t="shared" si="56"/>
        <v>0</v>
      </c>
      <c r="O209" s="6" t="s">
        <v>5</v>
      </c>
    </row>
    <row r="210" spans="1:15" ht="12.75">
      <c r="A210" s="28"/>
      <c r="B210" s="222"/>
      <c r="C210" s="197"/>
      <c r="D210" s="198"/>
      <c r="E210" s="5" t="s">
        <v>25</v>
      </c>
      <c r="F210" s="7"/>
      <c r="G210" s="7"/>
      <c r="H210" s="7"/>
      <c r="I210" s="7"/>
      <c r="J210" s="7"/>
      <c r="K210" s="7"/>
      <c r="L210" s="7"/>
      <c r="M210" s="7"/>
      <c r="N210" s="7"/>
      <c r="O210" s="6" t="s">
        <v>5</v>
      </c>
    </row>
    <row r="211" spans="1:15" ht="17.25" customHeight="1">
      <c r="A211" s="28"/>
      <c r="B211" s="234" t="s">
        <v>109</v>
      </c>
      <c r="C211" s="202" t="s">
        <v>22</v>
      </c>
      <c r="D211" s="202" t="s">
        <v>33</v>
      </c>
      <c r="E211" s="8" t="s">
        <v>14</v>
      </c>
      <c r="F211" s="15" t="s">
        <v>5</v>
      </c>
      <c r="G211" s="15" t="s">
        <v>5</v>
      </c>
      <c r="H211" s="15" t="s">
        <v>5</v>
      </c>
      <c r="I211" s="15" t="s">
        <v>5</v>
      </c>
      <c r="J211" s="15" t="s">
        <v>5</v>
      </c>
      <c r="K211" s="15" t="s">
        <v>5</v>
      </c>
      <c r="L211" s="15" t="s">
        <v>5</v>
      </c>
      <c r="M211" s="15" t="s">
        <v>5</v>
      </c>
      <c r="N211" s="15" t="s">
        <v>5</v>
      </c>
      <c r="O211" s="6" t="s">
        <v>5</v>
      </c>
    </row>
    <row r="212" spans="1:15" ht="19.5" customHeight="1">
      <c r="A212" s="28"/>
      <c r="B212" s="235"/>
      <c r="C212" s="204"/>
      <c r="D212" s="204"/>
      <c r="E212" s="11" t="s">
        <v>49</v>
      </c>
      <c r="F212" s="7">
        <f>449550+H212+I212+J212</f>
        <v>3083100</v>
      </c>
      <c r="G212" s="7">
        <v>0</v>
      </c>
      <c r="H212" s="7">
        <v>1541550</v>
      </c>
      <c r="I212" s="7">
        <v>1092000</v>
      </c>
      <c r="J212" s="7">
        <v>0</v>
      </c>
      <c r="K212" s="15">
        <v>0</v>
      </c>
      <c r="L212" s="7">
        <v>0</v>
      </c>
      <c r="M212" s="7">
        <v>0</v>
      </c>
      <c r="N212" s="7">
        <v>0</v>
      </c>
      <c r="O212" s="6" t="s">
        <v>5</v>
      </c>
    </row>
    <row r="213" spans="1:15" ht="15" customHeight="1">
      <c r="A213" s="34"/>
      <c r="B213" s="129" t="s">
        <v>107</v>
      </c>
      <c r="C213" s="130"/>
      <c r="D213" s="130"/>
      <c r="E213" s="11" t="s">
        <v>51</v>
      </c>
      <c r="F213" s="7"/>
      <c r="G213" s="7"/>
      <c r="H213" s="7"/>
      <c r="I213" s="7"/>
      <c r="J213" s="7"/>
      <c r="K213" s="15"/>
      <c r="L213" s="7"/>
      <c r="M213" s="7"/>
      <c r="N213" s="7"/>
      <c r="O213" s="6" t="s">
        <v>5</v>
      </c>
    </row>
    <row r="214" spans="1:15" ht="12.75">
      <c r="A214" s="30" t="s">
        <v>166</v>
      </c>
      <c r="B214" s="236" t="s">
        <v>149</v>
      </c>
      <c r="C214" s="237"/>
      <c r="D214" s="238"/>
      <c r="E214" s="12" t="s">
        <v>21</v>
      </c>
      <c r="F214" s="13">
        <f aca="true" t="shared" si="57" ref="F214:N214">SUM(F215:F216)</f>
        <v>466170</v>
      </c>
      <c r="G214" s="13">
        <f t="shared" si="57"/>
        <v>0</v>
      </c>
      <c r="H214" s="13">
        <f t="shared" si="57"/>
        <v>466170</v>
      </c>
      <c r="I214" s="13">
        <f t="shared" si="57"/>
        <v>0</v>
      </c>
      <c r="J214" s="13">
        <f t="shared" si="57"/>
        <v>0</v>
      </c>
      <c r="K214" s="13">
        <f t="shared" si="57"/>
        <v>0</v>
      </c>
      <c r="L214" s="13">
        <f t="shared" si="57"/>
        <v>0</v>
      </c>
      <c r="M214" s="13">
        <f t="shared" si="57"/>
        <v>0</v>
      </c>
      <c r="N214" s="13">
        <f t="shared" si="57"/>
        <v>0</v>
      </c>
      <c r="O214" s="13">
        <f>200000-35670+266170</f>
        <v>430500</v>
      </c>
    </row>
    <row r="215" spans="1:15" ht="12.75">
      <c r="A215" s="28"/>
      <c r="B215" s="239"/>
      <c r="C215" s="240"/>
      <c r="D215" s="241"/>
      <c r="E215" s="5" t="s">
        <v>23</v>
      </c>
      <c r="F215" s="7">
        <v>0</v>
      </c>
      <c r="G215" s="7">
        <v>0</v>
      </c>
      <c r="H215" s="7">
        <v>0</v>
      </c>
      <c r="I215" s="7">
        <f aca="true" t="shared" si="58" ref="I215:N215">I218</f>
        <v>0</v>
      </c>
      <c r="J215" s="7">
        <f t="shared" si="58"/>
        <v>0</v>
      </c>
      <c r="K215" s="7">
        <f t="shared" si="58"/>
        <v>0</v>
      </c>
      <c r="L215" s="7">
        <f t="shared" si="58"/>
        <v>0</v>
      </c>
      <c r="M215" s="7">
        <f t="shared" si="58"/>
        <v>0</v>
      </c>
      <c r="N215" s="7">
        <f t="shared" si="58"/>
        <v>0</v>
      </c>
      <c r="O215" s="6" t="s">
        <v>5</v>
      </c>
    </row>
    <row r="216" spans="1:15" ht="12.75">
      <c r="A216" s="28"/>
      <c r="B216" s="242"/>
      <c r="C216" s="243"/>
      <c r="D216" s="244"/>
      <c r="E216" s="5" t="s">
        <v>25</v>
      </c>
      <c r="F216" s="7">
        <f>F218</f>
        <v>466170</v>
      </c>
      <c r="G216" s="7">
        <f>G218</f>
        <v>0</v>
      </c>
      <c r="H216" s="7">
        <f>H218</f>
        <v>466170</v>
      </c>
      <c r="I216" s="7"/>
      <c r="J216" s="7"/>
      <c r="K216" s="7"/>
      <c r="L216" s="7"/>
      <c r="M216" s="7"/>
      <c r="N216" s="7"/>
      <c r="O216" s="6" t="s">
        <v>5</v>
      </c>
    </row>
    <row r="217" spans="1:15" ht="17.25" customHeight="1">
      <c r="A217" s="28"/>
      <c r="B217" s="225" t="s">
        <v>151</v>
      </c>
      <c r="C217" s="202" t="s">
        <v>125</v>
      </c>
      <c r="D217" s="202" t="s">
        <v>130</v>
      </c>
      <c r="E217" s="8" t="s">
        <v>14</v>
      </c>
      <c r="F217" s="15" t="s">
        <v>5</v>
      </c>
      <c r="G217" s="15" t="s">
        <v>5</v>
      </c>
      <c r="H217" s="15" t="s">
        <v>5</v>
      </c>
      <c r="I217" s="15" t="s">
        <v>5</v>
      </c>
      <c r="J217" s="15" t="s">
        <v>5</v>
      </c>
      <c r="K217" s="15" t="s">
        <v>5</v>
      </c>
      <c r="L217" s="15" t="s">
        <v>5</v>
      </c>
      <c r="M217" s="15" t="s">
        <v>5</v>
      </c>
      <c r="N217" s="15" t="s">
        <v>5</v>
      </c>
      <c r="O217" s="6" t="s">
        <v>5</v>
      </c>
    </row>
    <row r="218" spans="1:15" ht="17.25" customHeight="1">
      <c r="A218" s="28"/>
      <c r="B218" s="227"/>
      <c r="C218" s="204"/>
      <c r="D218" s="204"/>
      <c r="E218" s="11" t="s">
        <v>49</v>
      </c>
      <c r="F218" s="7">
        <f>H218</f>
        <v>466170</v>
      </c>
      <c r="G218" s="7">
        <v>0</v>
      </c>
      <c r="H218" s="7">
        <v>466170</v>
      </c>
      <c r="I218" s="7">
        <v>0</v>
      </c>
      <c r="J218" s="7">
        <v>0</v>
      </c>
      <c r="K218" s="15">
        <v>0</v>
      </c>
      <c r="L218" s="7">
        <v>0</v>
      </c>
      <c r="M218" s="7">
        <v>0</v>
      </c>
      <c r="N218" s="7">
        <v>0</v>
      </c>
      <c r="O218" s="6" t="s">
        <v>5</v>
      </c>
    </row>
    <row r="219" spans="1:15" ht="12.75">
      <c r="A219" s="54"/>
      <c r="B219" s="176" t="s">
        <v>150</v>
      </c>
      <c r="C219" s="215"/>
      <c r="D219" s="215"/>
      <c r="E219" s="55" t="s">
        <v>51</v>
      </c>
      <c r="F219" s="56"/>
      <c r="G219" s="56"/>
      <c r="H219" s="7"/>
      <c r="I219" s="7"/>
      <c r="J219" s="7"/>
      <c r="K219" s="15"/>
      <c r="L219" s="7"/>
      <c r="M219" s="7"/>
      <c r="N219" s="7"/>
      <c r="O219" s="6" t="s">
        <v>5</v>
      </c>
    </row>
  </sheetData>
  <sheetProtection/>
  <mergeCells count="158">
    <mergeCell ref="B214:D216"/>
    <mergeCell ref="B217:B218"/>
    <mergeCell ref="C217:C218"/>
    <mergeCell ref="D217:D218"/>
    <mergeCell ref="B219:D219"/>
    <mergeCell ref="B184:D186"/>
    <mergeCell ref="B187:B188"/>
    <mergeCell ref="C187:C188"/>
    <mergeCell ref="D187:D188"/>
    <mergeCell ref="B189:D189"/>
    <mergeCell ref="B207:D207"/>
    <mergeCell ref="B208:D210"/>
    <mergeCell ref="B211:B212"/>
    <mergeCell ref="C211:C212"/>
    <mergeCell ref="D211:D212"/>
    <mergeCell ref="B213:D213"/>
    <mergeCell ref="B199:B200"/>
    <mergeCell ref="C199:C200"/>
    <mergeCell ref="D199:D200"/>
    <mergeCell ref="B201:D201"/>
    <mergeCell ref="B202:D204"/>
    <mergeCell ref="B205:B206"/>
    <mergeCell ref="C205:C206"/>
    <mergeCell ref="D205:D206"/>
    <mergeCell ref="B190:D192"/>
    <mergeCell ref="B193:B194"/>
    <mergeCell ref="C193:C194"/>
    <mergeCell ref="D193:D194"/>
    <mergeCell ref="B195:D195"/>
    <mergeCell ref="B196:D198"/>
    <mergeCell ref="B177:D177"/>
    <mergeCell ref="B178:D180"/>
    <mergeCell ref="B181:B182"/>
    <mergeCell ref="C181:C182"/>
    <mergeCell ref="D181:D182"/>
    <mergeCell ref="B183:D183"/>
    <mergeCell ref="B169:B170"/>
    <mergeCell ref="C169:C170"/>
    <mergeCell ref="D169:D170"/>
    <mergeCell ref="B171:D171"/>
    <mergeCell ref="B172:D174"/>
    <mergeCell ref="B175:B176"/>
    <mergeCell ref="C175:C176"/>
    <mergeCell ref="D175:D176"/>
    <mergeCell ref="B158:D160"/>
    <mergeCell ref="B161:B164"/>
    <mergeCell ref="C161:C164"/>
    <mergeCell ref="D161:D164"/>
    <mergeCell ref="B165:D165"/>
    <mergeCell ref="B166:D168"/>
    <mergeCell ref="B149:D149"/>
    <mergeCell ref="B150:D152"/>
    <mergeCell ref="B153:B156"/>
    <mergeCell ref="C153:C156"/>
    <mergeCell ref="D153:D156"/>
    <mergeCell ref="B157:D157"/>
    <mergeCell ref="B137:B140"/>
    <mergeCell ref="C137:C140"/>
    <mergeCell ref="D137:D140"/>
    <mergeCell ref="B141:D141"/>
    <mergeCell ref="B142:D144"/>
    <mergeCell ref="B145:B148"/>
    <mergeCell ref="C145:C148"/>
    <mergeCell ref="D145:D148"/>
    <mergeCell ref="B126:D128"/>
    <mergeCell ref="B129:B132"/>
    <mergeCell ref="C129:C132"/>
    <mergeCell ref="D129:D132"/>
    <mergeCell ref="B133:D133"/>
    <mergeCell ref="B134:D136"/>
    <mergeCell ref="B117:D117"/>
    <mergeCell ref="B118:D120"/>
    <mergeCell ref="B121:B124"/>
    <mergeCell ref="C121:C124"/>
    <mergeCell ref="D121:D124"/>
    <mergeCell ref="B125:D125"/>
    <mergeCell ref="B105:B108"/>
    <mergeCell ref="C105:C108"/>
    <mergeCell ref="D105:D108"/>
    <mergeCell ref="B109:D109"/>
    <mergeCell ref="B110:D112"/>
    <mergeCell ref="B113:B116"/>
    <mergeCell ref="C113:C116"/>
    <mergeCell ref="D113:D116"/>
    <mergeCell ref="B94:D96"/>
    <mergeCell ref="B97:B100"/>
    <mergeCell ref="C97:C100"/>
    <mergeCell ref="D97:D100"/>
    <mergeCell ref="B101:D101"/>
    <mergeCell ref="B102:D104"/>
    <mergeCell ref="B83:D83"/>
    <mergeCell ref="B86:D88"/>
    <mergeCell ref="B89:B92"/>
    <mergeCell ref="C89:C92"/>
    <mergeCell ref="D89:D92"/>
    <mergeCell ref="B93:D93"/>
    <mergeCell ref="B74:D74"/>
    <mergeCell ref="B75:D77"/>
    <mergeCell ref="B78:B81"/>
    <mergeCell ref="C78:C81"/>
    <mergeCell ref="D78:D81"/>
    <mergeCell ref="B82:D82"/>
    <mergeCell ref="B66:D66"/>
    <mergeCell ref="B67:D67"/>
    <mergeCell ref="B69:D69"/>
    <mergeCell ref="B70:D70"/>
    <mergeCell ref="B71:D71"/>
    <mergeCell ref="B72:D73"/>
    <mergeCell ref="B58:D58"/>
    <mergeCell ref="B59:D59"/>
    <mergeCell ref="B60:B62"/>
    <mergeCell ref="C60:C62"/>
    <mergeCell ref="D60:D62"/>
    <mergeCell ref="B64:D65"/>
    <mergeCell ref="B51:D51"/>
    <mergeCell ref="B52:B53"/>
    <mergeCell ref="C52:C53"/>
    <mergeCell ref="D52:D53"/>
    <mergeCell ref="B54:D54"/>
    <mergeCell ref="B55:D57"/>
    <mergeCell ref="B45:D45"/>
    <mergeCell ref="B46:D46"/>
    <mergeCell ref="B47:D47"/>
    <mergeCell ref="B48:D48"/>
    <mergeCell ref="B49:D49"/>
    <mergeCell ref="B50:D50"/>
    <mergeCell ref="B38:D38"/>
    <mergeCell ref="B39:D39"/>
    <mergeCell ref="B40:D40"/>
    <mergeCell ref="B41:D41"/>
    <mergeCell ref="B42:D42"/>
    <mergeCell ref="B43:D43"/>
    <mergeCell ref="B31:D31"/>
    <mergeCell ref="B32:D32"/>
    <mergeCell ref="B33:D33"/>
    <mergeCell ref="B34:D34"/>
    <mergeCell ref="B35:D35"/>
    <mergeCell ref="B37:D37"/>
    <mergeCell ref="B24:D24"/>
    <mergeCell ref="B25:D25"/>
    <mergeCell ref="B26:D26"/>
    <mergeCell ref="B27:D27"/>
    <mergeCell ref="B29:D29"/>
    <mergeCell ref="B30:D30"/>
    <mergeCell ref="A5:D5"/>
    <mergeCell ref="B16:D16"/>
    <mergeCell ref="B19:D19"/>
    <mergeCell ref="B21:D21"/>
    <mergeCell ref="B22:D22"/>
    <mergeCell ref="B23:D23"/>
    <mergeCell ref="A2:O2"/>
    <mergeCell ref="A3:A4"/>
    <mergeCell ref="B3:B4"/>
    <mergeCell ref="C3:C4"/>
    <mergeCell ref="D3:D4"/>
    <mergeCell ref="E3:F3"/>
    <mergeCell ref="G3:N3"/>
    <mergeCell ref="O3:O4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3"/>
  <sheetViews>
    <sheetView zoomScalePageLayoutView="0" workbookViewId="0" topLeftCell="A196">
      <selection activeCell="F63" sqref="F63"/>
    </sheetView>
  </sheetViews>
  <sheetFormatPr defaultColWidth="8" defaultRowHeight="14.25"/>
  <cols>
    <col min="1" max="1" width="3.8984375" style="26" customWidth="1"/>
    <col min="2" max="2" width="17.59765625" style="1" customWidth="1"/>
    <col min="3" max="3" width="11.69921875" style="1" customWidth="1"/>
    <col min="4" max="4" width="8.69921875" style="1" customWidth="1"/>
    <col min="5" max="5" width="18.59765625" style="1" customWidth="1"/>
    <col min="6" max="6" width="11.69921875" style="1" customWidth="1"/>
    <col min="7" max="7" width="11.59765625" style="1" hidden="1" customWidth="1"/>
    <col min="8" max="8" width="10.8984375" style="1" customWidth="1"/>
    <col min="9" max="10" width="10.69921875" style="1" customWidth="1"/>
    <col min="11" max="11" width="10.3984375" style="1" customWidth="1"/>
    <col min="12" max="13" width="11.59765625" style="1" bestFit="1" customWidth="1"/>
    <col min="14" max="14" width="10.69921875" style="2" customWidth="1"/>
    <col min="15" max="15" width="10.8984375" style="1" customWidth="1"/>
    <col min="16" max="16384" width="8" style="1" customWidth="1"/>
  </cols>
  <sheetData>
    <row r="1" spans="1:14" ht="13.5" customHeight="1" hidden="1">
      <c r="A1" s="47"/>
      <c r="F1" s="2">
        <f aca="true" t="shared" si="0" ref="F1:N1">F5-F6-F7</f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2">
        <f t="shared" si="0"/>
        <v>0</v>
      </c>
      <c r="K1" s="2">
        <f t="shared" si="0"/>
        <v>0</v>
      </c>
      <c r="L1" s="2">
        <f t="shared" si="0"/>
        <v>0</v>
      </c>
      <c r="M1" s="2">
        <f t="shared" si="0"/>
        <v>0</v>
      </c>
      <c r="N1" s="2">
        <f t="shared" si="0"/>
        <v>0</v>
      </c>
    </row>
    <row r="2" spans="1:15" ht="29.25" customHeight="1">
      <c r="A2" s="116" t="s">
        <v>152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6.25" customHeight="1">
      <c r="A3" s="117" t="s">
        <v>6</v>
      </c>
      <c r="B3" s="118" t="s">
        <v>7</v>
      </c>
      <c r="C3" s="118" t="s">
        <v>8</v>
      </c>
      <c r="D3" s="118" t="s">
        <v>3</v>
      </c>
      <c r="E3" s="118" t="s">
        <v>9</v>
      </c>
      <c r="F3" s="118"/>
      <c r="G3" s="117"/>
      <c r="H3" s="117"/>
      <c r="I3" s="117"/>
      <c r="J3" s="117"/>
      <c r="K3" s="117"/>
      <c r="L3" s="117"/>
      <c r="M3" s="117"/>
      <c r="N3" s="117"/>
      <c r="O3" s="118" t="s">
        <v>4</v>
      </c>
    </row>
    <row r="4" spans="1:15" ht="24.75" customHeight="1">
      <c r="A4" s="117"/>
      <c r="B4" s="118"/>
      <c r="C4" s="118"/>
      <c r="D4" s="118"/>
      <c r="E4" s="98" t="s">
        <v>0</v>
      </c>
      <c r="F4" s="98" t="s">
        <v>10</v>
      </c>
      <c r="G4" s="97">
        <v>2013</v>
      </c>
      <c r="H4" s="97">
        <v>2014</v>
      </c>
      <c r="I4" s="97">
        <v>2015</v>
      </c>
      <c r="J4" s="97">
        <v>2016</v>
      </c>
      <c r="K4" s="98">
        <v>2017</v>
      </c>
      <c r="L4" s="97">
        <v>2018</v>
      </c>
      <c r="M4" s="97">
        <v>2019</v>
      </c>
      <c r="N4" s="99">
        <v>2020</v>
      </c>
      <c r="O4" s="118"/>
    </row>
    <row r="5" spans="1:15" s="20" customFormat="1" ht="41.25" customHeight="1">
      <c r="A5" s="119" t="s">
        <v>11</v>
      </c>
      <c r="B5" s="119"/>
      <c r="C5" s="119"/>
      <c r="D5" s="119"/>
      <c r="E5" s="95" t="s">
        <v>5</v>
      </c>
      <c r="F5" s="96">
        <f aca="true" t="shared" si="1" ref="F5:O7">F16+F83</f>
        <v>71880310.3</v>
      </c>
      <c r="G5" s="96">
        <f t="shared" si="1"/>
        <v>0</v>
      </c>
      <c r="H5" s="96">
        <f t="shared" si="1"/>
        <v>6529772</v>
      </c>
      <c r="I5" s="96">
        <f t="shared" si="1"/>
        <v>6857672.5</v>
      </c>
      <c r="J5" s="96">
        <f t="shared" si="1"/>
        <v>11422203.8</v>
      </c>
      <c r="K5" s="96">
        <f t="shared" si="1"/>
        <v>8000000</v>
      </c>
      <c r="L5" s="96">
        <f t="shared" si="1"/>
        <v>12000000</v>
      </c>
      <c r="M5" s="96">
        <f t="shared" si="1"/>
        <v>12000000</v>
      </c>
      <c r="N5" s="96">
        <f t="shared" si="1"/>
        <v>10000000</v>
      </c>
      <c r="O5" s="96">
        <f t="shared" si="1"/>
        <v>61527639</v>
      </c>
    </row>
    <row r="6" spans="1:15" ht="15" customHeight="1">
      <c r="A6" s="27"/>
      <c r="B6" s="24" t="s">
        <v>5</v>
      </c>
      <c r="C6" s="6" t="s">
        <v>5</v>
      </c>
      <c r="D6" s="6" t="s">
        <v>5</v>
      </c>
      <c r="E6" s="5" t="s">
        <v>12</v>
      </c>
      <c r="F6" s="7">
        <f t="shared" si="1"/>
        <v>3881871.3</v>
      </c>
      <c r="G6" s="7">
        <f t="shared" si="1"/>
        <v>0</v>
      </c>
      <c r="H6" s="7">
        <f t="shared" si="1"/>
        <v>1568510</v>
      </c>
      <c r="I6" s="7">
        <f t="shared" si="1"/>
        <v>1167672.5</v>
      </c>
      <c r="J6" s="7">
        <f t="shared" si="1"/>
        <v>302203.8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6" t="s">
        <v>5</v>
      </c>
    </row>
    <row r="7" spans="1:15" ht="14.25" customHeight="1">
      <c r="A7" s="28"/>
      <c r="B7" s="24" t="s">
        <v>5</v>
      </c>
      <c r="C7" s="6" t="s">
        <v>5</v>
      </c>
      <c r="D7" s="6" t="s">
        <v>5</v>
      </c>
      <c r="E7" s="5" t="s">
        <v>13</v>
      </c>
      <c r="F7" s="7">
        <f t="shared" si="1"/>
        <v>67998439</v>
      </c>
      <c r="G7" s="7">
        <f t="shared" si="1"/>
        <v>0</v>
      </c>
      <c r="H7" s="7">
        <f t="shared" si="1"/>
        <v>4961262</v>
      </c>
      <c r="I7" s="7">
        <f t="shared" si="1"/>
        <v>5690000</v>
      </c>
      <c r="J7" s="7">
        <f t="shared" si="1"/>
        <v>11120000</v>
      </c>
      <c r="K7" s="7">
        <f t="shared" si="1"/>
        <v>8000000</v>
      </c>
      <c r="L7" s="7">
        <f t="shared" si="1"/>
        <v>12000000</v>
      </c>
      <c r="M7" s="7">
        <f t="shared" si="1"/>
        <v>12000000</v>
      </c>
      <c r="N7" s="7">
        <f t="shared" si="1"/>
        <v>10000000</v>
      </c>
      <c r="O7" s="6" t="s">
        <v>5</v>
      </c>
    </row>
    <row r="8" spans="1:15" s="10" customFormat="1" ht="12.75" hidden="1">
      <c r="A8" s="29"/>
      <c r="B8" s="48" t="s">
        <v>5</v>
      </c>
      <c r="C8" s="49" t="s">
        <v>5</v>
      </c>
      <c r="D8" s="49" t="s">
        <v>5</v>
      </c>
      <c r="E8" s="8" t="s">
        <v>14</v>
      </c>
      <c r="F8" s="9">
        <f>F5-F9-F10-F11-F12-F13-F15</f>
        <v>0</v>
      </c>
      <c r="G8" s="9">
        <f aca="true" t="shared" si="2" ref="G8:N8">G5-G9-G10-G11-G12-G13-G15</f>
        <v>0</v>
      </c>
      <c r="H8" s="9">
        <f t="shared" si="2"/>
        <v>0</v>
      </c>
      <c r="I8" s="9">
        <f t="shared" si="2"/>
        <v>0</v>
      </c>
      <c r="J8" s="9">
        <f t="shared" si="2"/>
        <v>9.313225746154785E-10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6" t="s">
        <v>5</v>
      </c>
    </row>
    <row r="9" spans="1:15" ht="12.75" hidden="1">
      <c r="A9" s="28"/>
      <c r="B9" s="24" t="s">
        <v>5</v>
      </c>
      <c r="C9" s="6" t="s">
        <v>5</v>
      </c>
      <c r="D9" s="6" t="s">
        <v>5</v>
      </c>
      <c r="E9" s="11" t="s">
        <v>15</v>
      </c>
      <c r="F9" s="7">
        <f>F23+F31+F39+F47+F55+F63+F71+F79</f>
        <v>27249563.8</v>
      </c>
      <c r="G9" s="7">
        <f aca="true" t="shared" si="3" ref="G9:N9">G23+G31+G39+G47+G55+G63+G71+G79</f>
        <v>0</v>
      </c>
      <c r="H9" s="7">
        <f>H23+H31+H39+H47+H55+H63+H71+H79</f>
        <v>864715</v>
      </c>
      <c r="I9" s="7">
        <f t="shared" si="3"/>
        <v>720000</v>
      </c>
      <c r="J9" s="7">
        <f t="shared" si="3"/>
        <v>5120000</v>
      </c>
      <c r="K9" s="7">
        <f t="shared" si="3"/>
        <v>4400000</v>
      </c>
      <c r="L9" s="7">
        <f t="shared" si="3"/>
        <v>6600000</v>
      </c>
      <c r="M9" s="7">
        <f t="shared" si="3"/>
        <v>6600000</v>
      </c>
      <c r="N9" s="7">
        <f t="shared" si="3"/>
        <v>1800000</v>
      </c>
      <c r="O9" s="6" t="s">
        <v>5</v>
      </c>
    </row>
    <row r="10" spans="1:15" ht="12.75" hidden="1">
      <c r="A10" s="28"/>
      <c r="B10" s="24" t="s">
        <v>5</v>
      </c>
      <c r="C10" s="6" t="s">
        <v>5</v>
      </c>
      <c r="D10" s="6" t="s">
        <v>5</v>
      </c>
      <c r="E10" s="11" t="s">
        <v>16</v>
      </c>
      <c r="F10" s="7">
        <f>F24+F32+F48+F40+F56+F64+F91</f>
        <v>500000</v>
      </c>
      <c r="G10" s="7">
        <f aca="true" t="shared" si="4" ref="G10:N10">G24+G32+G48+G40+G56+G64+G91</f>
        <v>0</v>
      </c>
      <c r="H10" s="7">
        <f t="shared" si="4"/>
        <v>0</v>
      </c>
      <c r="I10" s="7">
        <f t="shared" si="4"/>
        <v>250000</v>
      </c>
      <c r="J10" s="7">
        <f t="shared" si="4"/>
        <v>250000</v>
      </c>
      <c r="K10" s="7">
        <f t="shared" si="4"/>
        <v>0</v>
      </c>
      <c r="L10" s="7">
        <f t="shared" si="4"/>
        <v>0</v>
      </c>
      <c r="M10" s="7">
        <f t="shared" si="4"/>
        <v>0</v>
      </c>
      <c r="N10" s="7">
        <f t="shared" si="4"/>
        <v>0</v>
      </c>
      <c r="O10" s="6" t="s">
        <v>5</v>
      </c>
    </row>
    <row r="11" spans="1:15" ht="12.75" hidden="1">
      <c r="A11" s="28"/>
      <c r="B11" s="24" t="s">
        <v>5</v>
      </c>
      <c r="C11" s="6" t="s">
        <v>5</v>
      </c>
      <c r="D11" s="6" t="s">
        <v>5</v>
      </c>
      <c r="E11" s="11" t="s">
        <v>17</v>
      </c>
      <c r="F11" s="7">
        <f>F98+F106+F114+F122+F130++F138+F146+F154+F82+F162</f>
        <v>14850357</v>
      </c>
      <c r="G11" s="7">
        <f aca="true" t="shared" si="5" ref="G11:N11">G98+G106+G114+G122+G130++G138+G146+G154+G82+G162</f>
        <v>0</v>
      </c>
      <c r="H11" s="7">
        <f t="shared" si="5"/>
        <v>280440</v>
      </c>
      <c r="I11" s="7">
        <f t="shared" si="5"/>
        <v>0</v>
      </c>
      <c r="J11" s="7">
        <f t="shared" si="5"/>
        <v>2160000</v>
      </c>
      <c r="K11" s="7">
        <f t="shared" si="5"/>
        <v>2160000</v>
      </c>
      <c r="L11" s="7">
        <f t="shared" si="5"/>
        <v>3240000</v>
      </c>
      <c r="M11" s="7">
        <f t="shared" si="5"/>
        <v>3240000</v>
      </c>
      <c r="N11" s="7">
        <f t="shared" si="5"/>
        <v>2700000</v>
      </c>
      <c r="O11" s="6" t="s">
        <v>5</v>
      </c>
    </row>
    <row r="12" spans="1:15" ht="12.75" hidden="1">
      <c r="A12" s="28"/>
      <c r="B12" s="24" t="s">
        <v>5</v>
      </c>
      <c r="C12" s="6" t="s">
        <v>5</v>
      </c>
      <c r="D12" s="6" t="s">
        <v>5</v>
      </c>
      <c r="E12" s="11" t="s">
        <v>18</v>
      </c>
      <c r="F12" s="7">
        <f>F99+F107+F115+F123+F131++F139+F147+F155+F163</f>
        <v>0</v>
      </c>
      <c r="G12" s="7">
        <f aca="true" t="shared" si="6" ref="G12:N12">G99+G107+G115+G123+G131++G139+G147+G155+G163</f>
        <v>0</v>
      </c>
      <c r="H12" s="7">
        <f t="shared" si="6"/>
        <v>0</v>
      </c>
      <c r="I12" s="7">
        <f t="shared" si="6"/>
        <v>0</v>
      </c>
      <c r="J12" s="7">
        <f t="shared" si="6"/>
        <v>0</v>
      </c>
      <c r="K12" s="7">
        <f t="shared" si="6"/>
        <v>0</v>
      </c>
      <c r="L12" s="7">
        <f t="shared" si="6"/>
        <v>0</v>
      </c>
      <c r="M12" s="7">
        <f t="shared" si="6"/>
        <v>0</v>
      </c>
      <c r="N12" s="7">
        <f t="shared" si="6"/>
        <v>0</v>
      </c>
      <c r="O12" s="6" t="s">
        <v>5</v>
      </c>
    </row>
    <row r="13" spans="1:15" s="3" customFormat="1" ht="12.75" hidden="1">
      <c r="A13" s="30"/>
      <c r="B13" s="24" t="s">
        <v>5</v>
      </c>
      <c r="C13" s="6" t="s">
        <v>5</v>
      </c>
      <c r="D13" s="6" t="s">
        <v>5</v>
      </c>
      <c r="E13" s="50" t="s">
        <v>19</v>
      </c>
      <c r="F13" s="13">
        <f>F25+F33+F100+F108+F116+F124+F132+F170+F176+F194+F140+F148+F41+F200+F156+F49+F57+F182+F65+F206+F73+F212+F81+F164+F92+F184</f>
        <v>28970600.5</v>
      </c>
      <c r="G13" s="13">
        <f aca="true" t="shared" si="7" ref="G13:N13">G25+G33+G100+G108+G116+G124+G132+G170+G176+G194+G140+G148+G41+G200+G156+G49+G57+G182+G65+G206+G73+G212+G81+G164+G92+G184</f>
        <v>0</v>
      </c>
      <c r="H13" s="13">
        <f t="shared" si="7"/>
        <v>5174828</v>
      </c>
      <c r="I13" s="13">
        <f t="shared" si="7"/>
        <v>5887672.5</v>
      </c>
      <c r="J13" s="13">
        <f t="shared" si="7"/>
        <v>3892203.8</v>
      </c>
      <c r="K13" s="13">
        <f t="shared" si="7"/>
        <v>1440000</v>
      </c>
      <c r="L13" s="13">
        <f t="shared" si="7"/>
        <v>2160000</v>
      </c>
      <c r="M13" s="13">
        <f t="shared" si="7"/>
        <v>2160000</v>
      </c>
      <c r="N13" s="13">
        <f t="shared" si="7"/>
        <v>5500000</v>
      </c>
      <c r="O13" s="6" t="s">
        <v>5</v>
      </c>
    </row>
    <row r="14" spans="1:15" s="3" customFormat="1" ht="12.75" hidden="1">
      <c r="A14" s="30"/>
      <c r="B14" s="24" t="s">
        <v>5</v>
      </c>
      <c r="C14" s="6" t="s">
        <v>5</v>
      </c>
      <c r="D14" s="6" t="s">
        <v>5</v>
      </c>
      <c r="E14" s="51" t="s">
        <v>62</v>
      </c>
      <c r="F14" s="52">
        <f>F25+F33+F100+F108+F116+F124+F132+F140+F148+F156+F57+F41+F81+F164+F88</f>
        <v>25402434</v>
      </c>
      <c r="G14" s="52">
        <f aca="true" t="shared" si="8" ref="G14:N14">G25+G33+G100+G108+G116+G124+G132+G140+G148+G156+G57+G41+G81+G164+G88</f>
        <v>0</v>
      </c>
      <c r="H14" s="52">
        <f t="shared" si="8"/>
        <v>3425934</v>
      </c>
      <c r="I14" s="52">
        <f t="shared" si="8"/>
        <v>4970000</v>
      </c>
      <c r="J14" s="52">
        <f t="shared" si="8"/>
        <v>3840000</v>
      </c>
      <c r="K14" s="52">
        <f t="shared" si="8"/>
        <v>1440000</v>
      </c>
      <c r="L14" s="52">
        <f t="shared" si="8"/>
        <v>2160000</v>
      </c>
      <c r="M14" s="52">
        <f t="shared" si="8"/>
        <v>2160000</v>
      </c>
      <c r="N14" s="52">
        <f t="shared" si="8"/>
        <v>5500000</v>
      </c>
      <c r="O14" s="6" t="s">
        <v>5</v>
      </c>
    </row>
    <row r="15" spans="1:15" ht="12.75" hidden="1">
      <c r="A15" s="34"/>
      <c r="B15" s="24" t="s">
        <v>5</v>
      </c>
      <c r="C15" s="6" t="s">
        <v>5</v>
      </c>
      <c r="D15" s="6" t="s">
        <v>5</v>
      </c>
      <c r="E15" s="11" t="s">
        <v>20</v>
      </c>
      <c r="F15" s="7">
        <f>F26+F34+F101+F109+F117+F125+F133+F171+F177+F195+F149+F141+F149+F42+F50+F58+F66+F157+F207+F201</f>
        <v>309789</v>
      </c>
      <c r="G15" s="7">
        <f aca="true" t="shared" si="9" ref="G15:N15">G26+G34+G101+G109+G117+G125+G133+G171+G177+G195+G149+G141+G149+G42+G50+G58+G66+G157+G207+G201</f>
        <v>0</v>
      </c>
      <c r="H15" s="7">
        <f t="shared" si="9"/>
        <v>209789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7">
        <f t="shared" si="9"/>
        <v>0</v>
      </c>
      <c r="N15" s="7">
        <f t="shared" si="9"/>
        <v>0</v>
      </c>
      <c r="O15" s="6" t="s">
        <v>5</v>
      </c>
    </row>
    <row r="16" spans="1:15" s="53" customFormat="1" ht="49.5" customHeight="1">
      <c r="A16" s="90" t="s">
        <v>1</v>
      </c>
      <c r="B16" s="120" t="s">
        <v>55</v>
      </c>
      <c r="C16" s="121"/>
      <c r="D16" s="121"/>
      <c r="E16" s="91" t="s">
        <v>5</v>
      </c>
      <c r="F16" s="92">
        <f aca="true" t="shared" si="10" ref="F16:O18">+F19+F27+F35+F43+F51+F59+F67+F75</f>
        <v>56387429</v>
      </c>
      <c r="G16" s="92">
        <f t="shared" si="10"/>
        <v>0</v>
      </c>
      <c r="H16" s="92">
        <f t="shared" si="10"/>
        <v>2258520</v>
      </c>
      <c r="I16" s="92">
        <f t="shared" si="10"/>
        <v>1590000</v>
      </c>
      <c r="J16" s="92">
        <f t="shared" si="10"/>
        <v>9090000</v>
      </c>
      <c r="K16" s="92">
        <f t="shared" si="10"/>
        <v>8000000</v>
      </c>
      <c r="L16" s="92">
        <f t="shared" si="10"/>
        <v>12000000</v>
      </c>
      <c r="M16" s="92">
        <f t="shared" si="10"/>
        <v>12000000</v>
      </c>
      <c r="N16" s="92">
        <f t="shared" si="10"/>
        <v>10000000</v>
      </c>
      <c r="O16" s="92">
        <f t="shared" si="10"/>
        <v>53279998</v>
      </c>
    </row>
    <row r="17" spans="1:15" ht="14.25" customHeight="1">
      <c r="A17" s="28"/>
      <c r="B17" s="24" t="s">
        <v>5</v>
      </c>
      <c r="C17" s="6" t="s">
        <v>5</v>
      </c>
      <c r="D17" s="6" t="s">
        <v>5</v>
      </c>
      <c r="E17" s="5" t="s">
        <v>12</v>
      </c>
      <c r="F17" s="43">
        <f t="shared" si="10"/>
        <v>252873</v>
      </c>
      <c r="G17" s="43">
        <f t="shared" si="10"/>
        <v>0</v>
      </c>
      <c r="H17" s="43">
        <f t="shared" si="10"/>
        <v>68569</v>
      </c>
      <c r="I17" s="43">
        <f t="shared" si="10"/>
        <v>0</v>
      </c>
      <c r="J17" s="43">
        <f t="shared" si="10"/>
        <v>0</v>
      </c>
      <c r="K17" s="43">
        <f t="shared" si="10"/>
        <v>0</v>
      </c>
      <c r="L17" s="43">
        <f t="shared" si="10"/>
        <v>0</v>
      </c>
      <c r="M17" s="43">
        <f t="shared" si="10"/>
        <v>0</v>
      </c>
      <c r="N17" s="43">
        <f t="shared" si="10"/>
        <v>0</v>
      </c>
      <c r="O17" s="6" t="s">
        <v>5</v>
      </c>
    </row>
    <row r="18" spans="1:15" ht="15.75" customHeight="1">
      <c r="A18" s="34"/>
      <c r="B18" s="24" t="s">
        <v>5</v>
      </c>
      <c r="C18" s="6" t="s">
        <v>5</v>
      </c>
      <c r="D18" s="6" t="s">
        <v>5</v>
      </c>
      <c r="E18" s="5" t="s">
        <v>13</v>
      </c>
      <c r="F18" s="43">
        <f t="shared" si="10"/>
        <v>56134556</v>
      </c>
      <c r="G18" s="43">
        <f t="shared" si="10"/>
        <v>0</v>
      </c>
      <c r="H18" s="43">
        <f t="shared" si="10"/>
        <v>2189951</v>
      </c>
      <c r="I18" s="43">
        <f t="shared" si="10"/>
        <v>1590000</v>
      </c>
      <c r="J18" s="43">
        <f t="shared" si="10"/>
        <v>9090000</v>
      </c>
      <c r="K18" s="43">
        <f t="shared" si="10"/>
        <v>8000000</v>
      </c>
      <c r="L18" s="43">
        <f t="shared" si="10"/>
        <v>12000000</v>
      </c>
      <c r="M18" s="43">
        <f t="shared" si="10"/>
        <v>12000000</v>
      </c>
      <c r="N18" s="43">
        <f t="shared" si="10"/>
        <v>10000000</v>
      </c>
      <c r="O18" s="6" t="s">
        <v>5</v>
      </c>
    </row>
    <row r="19" spans="1:15" ht="25.5" customHeight="1" hidden="1">
      <c r="A19" s="30" t="s">
        <v>48</v>
      </c>
      <c r="B19" s="131"/>
      <c r="C19" s="132"/>
      <c r="D19" s="132"/>
      <c r="E19" s="12" t="s">
        <v>21</v>
      </c>
      <c r="F19" s="13">
        <f aca="true" t="shared" si="11" ref="F19:N19">SUM(F20:F21)</f>
        <v>0</v>
      </c>
      <c r="G19" s="13">
        <f t="shared" si="11"/>
        <v>0</v>
      </c>
      <c r="H19" s="13">
        <f t="shared" si="11"/>
        <v>0</v>
      </c>
      <c r="I19" s="13">
        <f t="shared" si="11"/>
        <v>0</v>
      </c>
      <c r="J19" s="13">
        <f t="shared" si="11"/>
        <v>0</v>
      </c>
      <c r="K19" s="13">
        <f t="shared" si="11"/>
        <v>0</v>
      </c>
      <c r="L19" s="13">
        <f t="shared" si="11"/>
        <v>0</v>
      </c>
      <c r="M19" s="13">
        <f t="shared" si="11"/>
        <v>0</v>
      </c>
      <c r="N19" s="13">
        <f t="shared" si="11"/>
        <v>0</v>
      </c>
      <c r="O19" s="13">
        <v>0</v>
      </c>
    </row>
    <row r="20" spans="1:15" ht="31.5" customHeight="1" hidden="1">
      <c r="A20" s="28"/>
      <c r="B20" s="76"/>
      <c r="C20" s="14"/>
      <c r="D20" s="14"/>
      <c r="E20" s="5" t="s">
        <v>23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6" t="s">
        <v>5</v>
      </c>
    </row>
    <row r="21" spans="1:15" ht="14.25" customHeight="1" hidden="1">
      <c r="A21" s="28"/>
      <c r="B21" s="125"/>
      <c r="C21" s="126"/>
      <c r="D21" s="126"/>
      <c r="E21" s="5" t="s">
        <v>25</v>
      </c>
      <c r="F21" s="7">
        <f>F23+F25</f>
        <v>0</v>
      </c>
      <c r="G21" s="7"/>
      <c r="H21" s="7">
        <f>H23+H25</f>
        <v>0</v>
      </c>
      <c r="I21" s="7">
        <f>I23+I25</f>
        <v>0</v>
      </c>
      <c r="J21" s="7">
        <f>J23+J25</f>
        <v>0</v>
      </c>
      <c r="K21" s="7"/>
      <c r="L21" s="7"/>
      <c r="M21" s="7"/>
      <c r="N21" s="7"/>
      <c r="O21" s="6" t="s">
        <v>5</v>
      </c>
    </row>
    <row r="22" spans="1:15" ht="12.75" customHeight="1" hidden="1">
      <c r="A22" s="28"/>
      <c r="B22" s="127"/>
      <c r="C22" s="128"/>
      <c r="D22" s="128"/>
      <c r="E22" s="8" t="s">
        <v>14</v>
      </c>
      <c r="F22" s="15" t="s">
        <v>5</v>
      </c>
      <c r="G22" s="15" t="s">
        <v>5</v>
      </c>
      <c r="H22" s="15" t="s">
        <v>5</v>
      </c>
      <c r="I22" s="15" t="s">
        <v>5</v>
      </c>
      <c r="J22" s="15" t="s">
        <v>5</v>
      </c>
      <c r="K22" s="15" t="s">
        <v>5</v>
      </c>
      <c r="L22" s="15" t="s">
        <v>5</v>
      </c>
      <c r="M22" s="15" t="s">
        <v>5</v>
      </c>
      <c r="N22" s="15" t="s">
        <v>5</v>
      </c>
      <c r="O22" s="6" t="s">
        <v>5</v>
      </c>
    </row>
    <row r="23" spans="1:15" ht="12.75" customHeight="1" hidden="1">
      <c r="A23" s="28"/>
      <c r="B23" s="127"/>
      <c r="C23" s="128"/>
      <c r="D23" s="128"/>
      <c r="E23" s="11" t="s">
        <v>15</v>
      </c>
      <c r="F23" s="7">
        <f>SUM(G23:J23)</f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6" t="s">
        <v>5</v>
      </c>
    </row>
    <row r="24" spans="1:15" ht="12.75" customHeight="1" hidden="1">
      <c r="A24" s="28"/>
      <c r="B24" s="127"/>
      <c r="C24" s="128"/>
      <c r="D24" s="128"/>
      <c r="E24" s="11" t="s">
        <v>16</v>
      </c>
      <c r="F24" s="7"/>
      <c r="G24" s="7"/>
      <c r="H24" s="7"/>
      <c r="I24" s="7"/>
      <c r="J24" s="7"/>
      <c r="K24" s="7"/>
      <c r="L24" s="7"/>
      <c r="M24" s="7"/>
      <c r="N24" s="7"/>
      <c r="O24" s="6" t="s">
        <v>5</v>
      </c>
    </row>
    <row r="25" spans="1:15" ht="16.5" customHeight="1" hidden="1">
      <c r="A25" s="28"/>
      <c r="B25" s="127"/>
      <c r="C25" s="128"/>
      <c r="D25" s="128"/>
      <c r="E25" s="45" t="s">
        <v>19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6" t="s">
        <v>5</v>
      </c>
    </row>
    <row r="26" spans="1:15" ht="15" customHeight="1" hidden="1">
      <c r="A26" s="34"/>
      <c r="B26" s="129"/>
      <c r="C26" s="130"/>
      <c r="D26" s="130"/>
      <c r="E26" s="11" t="s">
        <v>20</v>
      </c>
      <c r="F26" s="7"/>
      <c r="G26" s="7"/>
      <c r="H26" s="7"/>
      <c r="I26" s="7"/>
      <c r="J26" s="7"/>
      <c r="K26" s="15"/>
      <c r="L26" s="7"/>
      <c r="M26" s="7"/>
      <c r="N26" s="7"/>
      <c r="O26" s="6" t="s">
        <v>5</v>
      </c>
    </row>
    <row r="27" spans="1:15" ht="27.75" customHeight="1">
      <c r="A27" s="38" t="s">
        <v>48</v>
      </c>
      <c r="B27" s="131" t="s">
        <v>138</v>
      </c>
      <c r="C27" s="132"/>
      <c r="D27" s="132"/>
      <c r="E27" s="12" t="s">
        <v>21</v>
      </c>
      <c r="F27" s="13">
        <f aca="true" t="shared" si="12" ref="F27:N27">SUM(F28:F29)</f>
        <v>2200000</v>
      </c>
      <c r="G27" s="13">
        <f t="shared" si="12"/>
        <v>0</v>
      </c>
      <c r="H27" s="13">
        <f t="shared" si="12"/>
        <v>20000</v>
      </c>
      <c r="I27" s="13">
        <f t="shared" si="12"/>
        <v>1090000</v>
      </c>
      <c r="J27" s="13">
        <f t="shared" si="12"/>
        <v>1090000</v>
      </c>
      <c r="K27" s="13">
        <f t="shared" si="12"/>
        <v>0</v>
      </c>
      <c r="L27" s="13">
        <f t="shared" si="12"/>
        <v>0</v>
      </c>
      <c r="M27" s="13">
        <f t="shared" si="12"/>
        <v>0</v>
      </c>
      <c r="N27" s="13">
        <f t="shared" si="12"/>
        <v>0</v>
      </c>
      <c r="O27" s="13">
        <f>F27</f>
        <v>2200000</v>
      </c>
    </row>
    <row r="28" spans="1:15" ht="38.25">
      <c r="A28" s="28"/>
      <c r="B28" s="25" t="s">
        <v>102</v>
      </c>
      <c r="C28" s="14" t="s">
        <v>22</v>
      </c>
      <c r="D28" s="14" t="s">
        <v>139</v>
      </c>
      <c r="E28" s="5" t="s">
        <v>23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6" t="s">
        <v>5</v>
      </c>
    </row>
    <row r="29" spans="1:15" ht="12.75" customHeight="1">
      <c r="A29" s="28"/>
      <c r="B29" s="125" t="s">
        <v>156</v>
      </c>
      <c r="C29" s="126"/>
      <c r="D29" s="126"/>
      <c r="E29" s="5" t="s">
        <v>25</v>
      </c>
      <c r="F29" s="7">
        <f>SUM(F31:F33)</f>
        <v>2200000</v>
      </c>
      <c r="G29" s="7">
        <v>0</v>
      </c>
      <c r="H29" s="7">
        <f>H33</f>
        <v>20000</v>
      </c>
      <c r="I29" s="7">
        <f aca="true" t="shared" si="13" ref="I29:N29">I31+I33</f>
        <v>1090000</v>
      </c>
      <c r="J29" s="7">
        <f t="shared" si="13"/>
        <v>1090000</v>
      </c>
      <c r="K29" s="7">
        <f t="shared" si="13"/>
        <v>0</v>
      </c>
      <c r="L29" s="7">
        <f t="shared" si="13"/>
        <v>0</v>
      </c>
      <c r="M29" s="7">
        <f t="shared" si="13"/>
        <v>0</v>
      </c>
      <c r="N29" s="7">
        <f t="shared" si="13"/>
        <v>0</v>
      </c>
      <c r="O29" s="6" t="s">
        <v>5</v>
      </c>
    </row>
    <row r="30" spans="1:15" ht="12.75" customHeight="1">
      <c r="A30" s="28"/>
      <c r="B30" s="127" t="s">
        <v>157</v>
      </c>
      <c r="C30" s="128"/>
      <c r="D30" s="128"/>
      <c r="E30" s="8" t="s">
        <v>14</v>
      </c>
      <c r="F30" s="15" t="s">
        <v>5</v>
      </c>
      <c r="G30" s="15" t="s">
        <v>5</v>
      </c>
      <c r="H30" s="15" t="s">
        <v>5</v>
      </c>
      <c r="I30" s="15" t="s">
        <v>5</v>
      </c>
      <c r="J30" s="15" t="s">
        <v>5</v>
      </c>
      <c r="K30" s="15" t="s">
        <v>5</v>
      </c>
      <c r="L30" s="15" t="s">
        <v>5</v>
      </c>
      <c r="M30" s="15" t="s">
        <v>5</v>
      </c>
      <c r="N30" s="15" t="s">
        <v>5</v>
      </c>
      <c r="O30" s="6" t="s">
        <v>5</v>
      </c>
    </row>
    <row r="31" spans="1:15" ht="12.75" customHeight="1">
      <c r="A31" s="28"/>
      <c r="B31" s="127" t="s">
        <v>158</v>
      </c>
      <c r="C31" s="128"/>
      <c r="D31" s="128"/>
      <c r="E31" s="11" t="s">
        <v>15</v>
      </c>
      <c r="F31" s="7">
        <f>SUM(H31:J31)</f>
        <v>1440000</v>
      </c>
      <c r="G31" s="7">
        <v>0</v>
      </c>
      <c r="H31" s="7">
        <v>0</v>
      </c>
      <c r="I31" s="7">
        <v>720000</v>
      </c>
      <c r="J31" s="7">
        <v>720000</v>
      </c>
      <c r="K31" s="7">
        <v>0</v>
      </c>
      <c r="L31" s="7">
        <v>0</v>
      </c>
      <c r="M31" s="7">
        <v>0</v>
      </c>
      <c r="N31" s="7">
        <v>0</v>
      </c>
      <c r="O31" s="6" t="s">
        <v>5</v>
      </c>
    </row>
    <row r="32" spans="1:15" ht="12.75" customHeight="1">
      <c r="A32" s="28"/>
      <c r="B32" s="127" t="s">
        <v>159</v>
      </c>
      <c r="C32" s="128"/>
      <c r="D32" s="128"/>
      <c r="E32" s="11" t="s">
        <v>16</v>
      </c>
      <c r="F32" s="7"/>
      <c r="G32" s="7"/>
      <c r="H32" s="7"/>
      <c r="I32" s="7"/>
      <c r="J32" s="7"/>
      <c r="K32" s="7"/>
      <c r="L32" s="7"/>
      <c r="M32" s="7"/>
      <c r="N32" s="7"/>
      <c r="O32" s="6" t="s">
        <v>5</v>
      </c>
    </row>
    <row r="33" spans="1:15" ht="15" customHeight="1">
      <c r="A33" s="28"/>
      <c r="B33" s="127" t="s">
        <v>160</v>
      </c>
      <c r="C33" s="128"/>
      <c r="D33" s="128"/>
      <c r="E33" s="11" t="s">
        <v>19</v>
      </c>
      <c r="F33" s="7">
        <f>SUM(H33:J33)</f>
        <v>760000</v>
      </c>
      <c r="G33" s="7">
        <v>0</v>
      </c>
      <c r="H33" s="7">
        <v>20000</v>
      </c>
      <c r="I33" s="7">
        <v>370000</v>
      </c>
      <c r="J33" s="7">
        <v>370000</v>
      </c>
      <c r="K33" s="7">
        <v>0</v>
      </c>
      <c r="L33" s="7">
        <v>0</v>
      </c>
      <c r="M33" s="7">
        <v>0</v>
      </c>
      <c r="N33" s="7">
        <v>0</v>
      </c>
      <c r="O33" s="6" t="s">
        <v>5</v>
      </c>
    </row>
    <row r="34" spans="1:15" ht="13.5" customHeight="1">
      <c r="A34" s="34"/>
      <c r="B34" s="129" t="s">
        <v>34</v>
      </c>
      <c r="C34" s="130"/>
      <c r="D34" s="130"/>
      <c r="E34" s="11" t="s">
        <v>20</v>
      </c>
      <c r="F34" s="7"/>
      <c r="G34" s="7"/>
      <c r="H34" s="7"/>
      <c r="I34" s="7"/>
      <c r="J34" s="7"/>
      <c r="K34" s="15"/>
      <c r="L34" s="7"/>
      <c r="M34" s="7"/>
      <c r="N34" s="7"/>
      <c r="O34" s="6" t="s">
        <v>5</v>
      </c>
    </row>
    <row r="35" spans="1:15" s="20" customFormat="1" ht="25.5" customHeight="1" hidden="1">
      <c r="A35" s="31" t="s">
        <v>31</v>
      </c>
      <c r="B35" s="133" t="s">
        <v>71</v>
      </c>
      <c r="C35" s="134"/>
      <c r="D35" s="135"/>
      <c r="E35" s="4" t="s">
        <v>21</v>
      </c>
      <c r="F35" s="21">
        <f>F39+F41</f>
        <v>0</v>
      </c>
      <c r="G35" s="21">
        <f>G39+G41</f>
        <v>0</v>
      </c>
      <c r="H35" s="21">
        <f aca="true" t="shared" si="14" ref="H35:N35">SUM(H36:H37)</f>
        <v>0</v>
      </c>
      <c r="I35" s="21">
        <f t="shared" si="14"/>
        <v>0</v>
      </c>
      <c r="J35" s="21">
        <f t="shared" si="14"/>
        <v>0</v>
      </c>
      <c r="K35" s="21">
        <f t="shared" si="14"/>
        <v>0</v>
      </c>
      <c r="L35" s="21">
        <f t="shared" si="14"/>
        <v>0</v>
      </c>
      <c r="M35" s="21">
        <f t="shared" si="14"/>
        <v>0</v>
      </c>
      <c r="N35" s="21">
        <f t="shared" si="14"/>
        <v>0</v>
      </c>
      <c r="O35" s="21">
        <v>0</v>
      </c>
    </row>
    <row r="36" spans="1:15" s="40" customFormat="1" ht="17.25" customHeight="1" hidden="1">
      <c r="A36" s="39"/>
      <c r="B36" s="36" t="s">
        <v>72</v>
      </c>
      <c r="C36" s="41" t="s">
        <v>22</v>
      </c>
      <c r="D36" s="37" t="s">
        <v>68</v>
      </c>
      <c r="E36" s="22" t="s">
        <v>23</v>
      </c>
      <c r="F36" s="23">
        <f>SUM(F39:F42)-F37</f>
        <v>0</v>
      </c>
      <c r="G36" s="23">
        <f>SUM(G39:G42)-G37</f>
        <v>0</v>
      </c>
      <c r="H36" s="23">
        <f aca="true" t="shared" si="15" ref="H36:N36">SUM(H39:H42)</f>
        <v>0</v>
      </c>
      <c r="I36" s="23">
        <f t="shared" si="15"/>
        <v>0</v>
      </c>
      <c r="J36" s="23">
        <f t="shared" si="15"/>
        <v>0</v>
      </c>
      <c r="K36" s="23">
        <f t="shared" si="15"/>
        <v>0</v>
      </c>
      <c r="L36" s="23">
        <f t="shared" si="15"/>
        <v>0</v>
      </c>
      <c r="M36" s="23">
        <f t="shared" si="15"/>
        <v>0</v>
      </c>
      <c r="N36" s="23">
        <f t="shared" si="15"/>
        <v>0</v>
      </c>
      <c r="O36" s="18" t="s">
        <v>5</v>
      </c>
    </row>
    <row r="37" spans="1:15" s="10" customFormat="1" ht="18" customHeight="1" hidden="1">
      <c r="A37" s="29"/>
      <c r="B37" s="136" t="s">
        <v>24</v>
      </c>
      <c r="C37" s="137"/>
      <c r="D37" s="138"/>
      <c r="E37" s="5" t="s">
        <v>25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6" t="s">
        <v>5</v>
      </c>
    </row>
    <row r="38" spans="1:15" s="10" customFormat="1" ht="12.75" customHeight="1" hidden="1">
      <c r="A38" s="29"/>
      <c r="B38" s="139" t="s">
        <v>26</v>
      </c>
      <c r="C38" s="140"/>
      <c r="D38" s="127"/>
      <c r="E38" s="8" t="s">
        <v>14</v>
      </c>
      <c r="F38" s="15" t="s">
        <v>5</v>
      </c>
      <c r="G38" s="15" t="s">
        <v>5</v>
      </c>
      <c r="H38" s="15" t="s">
        <v>5</v>
      </c>
      <c r="I38" s="15" t="s">
        <v>5</v>
      </c>
      <c r="J38" s="15" t="s">
        <v>5</v>
      </c>
      <c r="K38" s="15" t="s">
        <v>5</v>
      </c>
      <c r="L38" s="15" t="s">
        <v>5</v>
      </c>
      <c r="M38" s="15" t="s">
        <v>5</v>
      </c>
      <c r="N38" s="15" t="s">
        <v>5</v>
      </c>
      <c r="O38" s="6" t="s">
        <v>5</v>
      </c>
    </row>
    <row r="39" spans="1:15" s="10" customFormat="1" ht="21.75" customHeight="1" hidden="1">
      <c r="A39" s="29"/>
      <c r="B39" s="141" t="s">
        <v>74</v>
      </c>
      <c r="C39" s="142"/>
      <c r="D39" s="143"/>
      <c r="E39" s="11" t="s">
        <v>15</v>
      </c>
      <c r="F39" s="7"/>
      <c r="G39" s="7"/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6" t="s">
        <v>5</v>
      </c>
    </row>
    <row r="40" spans="1:15" s="10" customFormat="1" ht="18" customHeight="1" hidden="1">
      <c r="A40" s="29"/>
      <c r="B40" s="141" t="s">
        <v>75</v>
      </c>
      <c r="C40" s="142"/>
      <c r="D40" s="143"/>
      <c r="E40" s="11" t="s">
        <v>16</v>
      </c>
      <c r="F40" s="7"/>
      <c r="G40" s="7"/>
      <c r="H40" s="7"/>
      <c r="I40" s="7"/>
      <c r="J40" s="7"/>
      <c r="K40" s="7"/>
      <c r="L40" s="7"/>
      <c r="M40" s="7"/>
      <c r="N40" s="7"/>
      <c r="O40" s="6" t="s">
        <v>5</v>
      </c>
    </row>
    <row r="41" spans="1:15" s="10" customFormat="1" ht="14.25" customHeight="1" hidden="1">
      <c r="A41" s="29"/>
      <c r="B41" s="141" t="s">
        <v>76</v>
      </c>
      <c r="C41" s="142"/>
      <c r="D41" s="143"/>
      <c r="E41" s="11" t="s">
        <v>19</v>
      </c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s="10" customFormat="1" ht="12.75" customHeight="1" hidden="1">
      <c r="A42" s="35"/>
      <c r="B42" s="144" t="s">
        <v>73</v>
      </c>
      <c r="C42" s="145"/>
      <c r="D42" s="129"/>
      <c r="E42" s="11" t="s">
        <v>20</v>
      </c>
      <c r="F42" s="7"/>
      <c r="G42" s="7"/>
      <c r="H42" s="7"/>
      <c r="I42" s="7"/>
      <c r="J42" s="7"/>
      <c r="K42" s="7"/>
      <c r="L42" s="7"/>
      <c r="M42" s="7"/>
      <c r="N42" s="7"/>
      <c r="O42" s="6" t="s">
        <v>5</v>
      </c>
    </row>
    <row r="43" spans="1:15" s="20" customFormat="1" ht="27.75" customHeight="1" hidden="1">
      <c r="A43" s="31" t="s">
        <v>106</v>
      </c>
      <c r="B43" s="134" t="s">
        <v>81</v>
      </c>
      <c r="C43" s="134"/>
      <c r="D43" s="135"/>
      <c r="E43" s="4" t="s">
        <v>21</v>
      </c>
      <c r="F43" s="21">
        <f aca="true" t="shared" si="16" ref="F43:N43">SUM(F44:F45)</f>
        <v>0</v>
      </c>
      <c r="G43" s="21">
        <f t="shared" si="16"/>
        <v>0</v>
      </c>
      <c r="H43" s="21">
        <f t="shared" si="16"/>
        <v>0</v>
      </c>
      <c r="I43" s="21">
        <f t="shared" si="16"/>
        <v>0</v>
      </c>
      <c r="J43" s="21">
        <f t="shared" si="16"/>
        <v>0</v>
      </c>
      <c r="K43" s="21">
        <f t="shared" si="16"/>
        <v>0</v>
      </c>
      <c r="L43" s="21">
        <f t="shared" si="16"/>
        <v>0</v>
      </c>
      <c r="M43" s="21">
        <f t="shared" si="16"/>
        <v>0</v>
      </c>
      <c r="N43" s="21">
        <f t="shared" si="16"/>
        <v>0</v>
      </c>
      <c r="O43" s="21">
        <f>G43</f>
        <v>0</v>
      </c>
    </row>
    <row r="44" spans="1:15" s="40" customFormat="1" ht="48" hidden="1">
      <c r="A44" s="39"/>
      <c r="B44" s="60" t="s">
        <v>82</v>
      </c>
      <c r="C44" s="41" t="s">
        <v>83</v>
      </c>
      <c r="D44" s="73" t="s">
        <v>69</v>
      </c>
      <c r="E44" s="22" t="s">
        <v>23</v>
      </c>
      <c r="F44" s="23">
        <f>SUM(F47:F49)</f>
        <v>0</v>
      </c>
      <c r="G44" s="23">
        <f>SUM(G47:G49)</f>
        <v>0</v>
      </c>
      <c r="H44" s="23">
        <f aca="true" t="shared" si="17" ref="H44:N44">SUM(H47:H50)</f>
        <v>0</v>
      </c>
      <c r="I44" s="23">
        <f t="shared" si="17"/>
        <v>0</v>
      </c>
      <c r="J44" s="23">
        <f t="shared" si="17"/>
        <v>0</v>
      </c>
      <c r="K44" s="23">
        <f t="shared" si="17"/>
        <v>0</v>
      </c>
      <c r="L44" s="23">
        <f t="shared" si="17"/>
        <v>0</v>
      </c>
      <c r="M44" s="23">
        <f t="shared" si="17"/>
        <v>0</v>
      </c>
      <c r="N44" s="23">
        <f t="shared" si="17"/>
        <v>0</v>
      </c>
      <c r="O44" s="18" t="s">
        <v>5</v>
      </c>
    </row>
    <row r="45" spans="1:15" s="10" customFormat="1" ht="18" customHeight="1" hidden="1">
      <c r="A45" s="29"/>
      <c r="B45" s="146" t="s">
        <v>84</v>
      </c>
      <c r="C45" s="147"/>
      <c r="D45" s="147"/>
      <c r="E45" s="5" t="s">
        <v>25</v>
      </c>
      <c r="F45" s="7">
        <f>SUM(G45:G45)</f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6" t="s">
        <v>5</v>
      </c>
    </row>
    <row r="46" spans="1:15" s="10" customFormat="1" ht="20.25" customHeight="1" hidden="1">
      <c r="A46" s="29"/>
      <c r="B46" s="146" t="s">
        <v>85</v>
      </c>
      <c r="C46" s="147"/>
      <c r="D46" s="147"/>
      <c r="E46" s="82" t="s">
        <v>14</v>
      </c>
      <c r="F46" s="83" t="s">
        <v>5</v>
      </c>
      <c r="G46" s="83" t="s">
        <v>5</v>
      </c>
      <c r="H46" s="83" t="s">
        <v>5</v>
      </c>
      <c r="I46" s="83" t="s">
        <v>5</v>
      </c>
      <c r="J46" s="83" t="s">
        <v>5</v>
      </c>
      <c r="K46" s="83" t="s">
        <v>5</v>
      </c>
      <c r="L46" s="83" t="s">
        <v>5</v>
      </c>
      <c r="M46" s="83" t="s">
        <v>5</v>
      </c>
      <c r="N46" s="83" t="s">
        <v>5</v>
      </c>
      <c r="O46" s="84" t="s">
        <v>5</v>
      </c>
    </row>
    <row r="47" spans="1:15" s="10" customFormat="1" ht="17.25" customHeight="1" hidden="1">
      <c r="A47" s="29"/>
      <c r="B47" s="148" t="s">
        <v>86</v>
      </c>
      <c r="C47" s="149"/>
      <c r="D47" s="149"/>
      <c r="E47" s="85" t="s">
        <v>15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 t="s">
        <v>5</v>
      </c>
    </row>
    <row r="48" spans="1:15" s="10" customFormat="1" ht="15.75" customHeight="1" hidden="1">
      <c r="A48" s="29"/>
      <c r="B48" s="150" t="s">
        <v>87</v>
      </c>
      <c r="C48" s="151"/>
      <c r="D48" s="151"/>
      <c r="E48" s="79" t="s">
        <v>16</v>
      </c>
      <c r="F48" s="80">
        <v>0</v>
      </c>
      <c r="G48" s="80">
        <v>0</v>
      </c>
      <c r="H48" s="80"/>
      <c r="I48" s="80"/>
      <c r="J48" s="80"/>
      <c r="K48" s="80"/>
      <c r="L48" s="80"/>
      <c r="M48" s="80"/>
      <c r="N48" s="80"/>
      <c r="O48" s="81" t="s">
        <v>5</v>
      </c>
    </row>
    <row r="49" spans="1:15" s="10" customFormat="1" ht="24" customHeight="1" hidden="1">
      <c r="A49" s="29"/>
      <c r="B49" s="143" t="s">
        <v>88</v>
      </c>
      <c r="C49" s="152"/>
      <c r="D49" s="152"/>
      <c r="E49" s="11" t="s">
        <v>19</v>
      </c>
      <c r="F49" s="7">
        <v>0</v>
      </c>
      <c r="G49" s="7">
        <v>0</v>
      </c>
      <c r="H49" s="7"/>
      <c r="I49" s="7"/>
      <c r="J49" s="7"/>
      <c r="K49" s="7"/>
      <c r="L49" s="7"/>
      <c r="M49" s="7"/>
      <c r="N49" s="7"/>
      <c r="O49" s="6"/>
    </row>
    <row r="50" spans="1:15" s="10" customFormat="1" ht="19.5" customHeight="1" hidden="1">
      <c r="A50" s="35"/>
      <c r="B50" s="129" t="s">
        <v>89</v>
      </c>
      <c r="C50" s="130"/>
      <c r="D50" s="130"/>
      <c r="E50" s="11" t="s">
        <v>20</v>
      </c>
      <c r="F50" s="7"/>
      <c r="G50" s="7"/>
      <c r="H50" s="7"/>
      <c r="I50" s="7"/>
      <c r="J50" s="7"/>
      <c r="K50" s="7"/>
      <c r="L50" s="7"/>
      <c r="M50" s="7"/>
      <c r="N50" s="7"/>
      <c r="O50" s="6" t="s">
        <v>5</v>
      </c>
    </row>
    <row r="51" spans="1:15" s="20" customFormat="1" ht="14.25" customHeight="1">
      <c r="A51" s="31" t="s">
        <v>30</v>
      </c>
      <c r="B51" s="153" t="s">
        <v>101</v>
      </c>
      <c r="C51" s="154"/>
      <c r="D51" s="155"/>
      <c r="E51" s="4" t="s">
        <v>21</v>
      </c>
      <c r="F51" s="21">
        <f>SUM(F52:F53)</f>
        <v>1510095</v>
      </c>
      <c r="G51" s="21">
        <f aca="true" t="shared" si="18" ref="G51:N51">SUM(G52:G53)</f>
        <v>0</v>
      </c>
      <c r="H51" s="21">
        <f t="shared" si="18"/>
        <v>1370000</v>
      </c>
      <c r="I51" s="21">
        <f t="shared" si="18"/>
        <v>0</v>
      </c>
      <c r="J51" s="21">
        <f t="shared" si="18"/>
        <v>0</v>
      </c>
      <c r="K51" s="21">
        <f t="shared" si="18"/>
        <v>0</v>
      </c>
      <c r="L51" s="21">
        <f t="shared" si="18"/>
        <v>0</v>
      </c>
      <c r="M51" s="21">
        <f t="shared" si="18"/>
        <v>0</v>
      </c>
      <c r="N51" s="21">
        <f t="shared" si="18"/>
        <v>0</v>
      </c>
      <c r="O51" s="21">
        <v>37831</v>
      </c>
    </row>
    <row r="52" spans="1:15" s="40" customFormat="1" ht="20.25" customHeight="1">
      <c r="A52" s="39"/>
      <c r="B52" s="156" t="s">
        <v>102</v>
      </c>
      <c r="C52" s="158" t="s">
        <v>22</v>
      </c>
      <c r="D52" s="160" t="s">
        <v>103</v>
      </c>
      <c r="E52" s="77" t="s">
        <v>23</v>
      </c>
      <c r="F52" s="23">
        <v>0</v>
      </c>
      <c r="G52" s="23">
        <v>0</v>
      </c>
      <c r="H52" s="23">
        <v>0</v>
      </c>
      <c r="I52" s="23">
        <f aca="true" t="shared" si="19" ref="I52:N52">SUM(I55:I58)</f>
        <v>0</v>
      </c>
      <c r="J52" s="23">
        <f t="shared" si="19"/>
        <v>0</v>
      </c>
      <c r="K52" s="23">
        <f t="shared" si="19"/>
        <v>0</v>
      </c>
      <c r="L52" s="23">
        <f t="shared" si="19"/>
        <v>0</v>
      </c>
      <c r="M52" s="23">
        <f t="shared" si="19"/>
        <v>0</v>
      </c>
      <c r="N52" s="23">
        <f t="shared" si="19"/>
        <v>0</v>
      </c>
      <c r="O52" s="18" t="s">
        <v>5</v>
      </c>
    </row>
    <row r="53" spans="1:15" s="10" customFormat="1" ht="19.5" customHeight="1">
      <c r="A53" s="29"/>
      <c r="B53" s="157"/>
      <c r="C53" s="159"/>
      <c r="D53" s="161"/>
      <c r="E53" s="78" t="s">
        <v>25</v>
      </c>
      <c r="F53" s="7">
        <f>F55+F57</f>
        <v>1510095</v>
      </c>
      <c r="G53" s="7">
        <f>G55+G57</f>
        <v>0</v>
      </c>
      <c r="H53" s="7">
        <f>H55+H57</f>
        <v>1370000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6" t="s">
        <v>5</v>
      </c>
    </row>
    <row r="54" spans="1:15" s="10" customFormat="1" ht="21" customHeight="1">
      <c r="A54" s="29"/>
      <c r="B54" s="162" t="s">
        <v>108</v>
      </c>
      <c r="C54" s="163"/>
      <c r="D54" s="164"/>
      <c r="E54" s="8" t="s">
        <v>14</v>
      </c>
      <c r="F54" s="15" t="s">
        <v>5</v>
      </c>
      <c r="G54" s="15" t="s">
        <v>5</v>
      </c>
      <c r="H54" s="15" t="s">
        <v>5</v>
      </c>
      <c r="I54" s="15" t="s">
        <v>5</v>
      </c>
      <c r="J54" s="15" t="s">
        <v>5</v>
      </c>
      <c r="K54" s="15" t="s">
        <v>5</v>
      </c>
      <c r="L54" s="15" t="s">
        <v>5</v>
      </c>
      <c r="M54" s="15" t="s">
        <v>5</v>
      </c>
      <c r="N54" s="15" t="s">
        <v>5</v>
      </c>
      <c r="O54" s="6" t="s">
        <v>5</v>
      </c>
    </row>
    <row r="55" spans="1:15" s="10" customFormat="1" ht="17.25" customHeight="1">
      <c r="A55" s="29"/>
      <c r="B55" s="165" t="s">
        <v>135</v>
      </c>
      <c r="C55" s="166"/>
      <c r="D55" s="167"/>
      <c r="E55" s="11" t="s">
        <v>15</v>
      </c>
      <c r="F55" s="7">
        <v>571898</v>
      </c>
      <c r="G55" s="7">
        <v>0</v>
      </c>
      <c r="H55" s="7">
        <v>545148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6" t="s">
        <v>5</v>
      </c>
    </row>
    <row r="56" spans="1:15" s="10" customFormat="1" ht="12" customHeight="1">
      <c r="A56" s="29"/>
      <c r="B56" s="168"/>
      <c r="C56" s="169"/>
      <c r="D56" s="170"/>
      <c r="E56" s="11" t="s">
        <v>16</v>
      </c>
      <c r="F56" s="7"/>
      <c r="G56" s="7"/>
      <c r="H56" s="7"/>
      <c r="I56" s="7"/>
      <c r="J56" s="7"/>
      <c r="K56" s="7"/>
      <c r="L56" s="7"/>
      <c r="M56" s="7"/>
      <c r="N56" s="7"/>
      <c r="O56" s="6" t="s">
        <v>5</v>
      </c>
    </row>
    <row r="57" spans="1:15" s="10" customFormat="1" ht="12" customHeight="1">
      <c r="A57" s="29"/>
      <c r="B57" s="171"/>
      <c r="C57" s="172"/>
      <c r="D57" s="173"/>
      <c r="E57" s="11" t="s">
        <v>19</v>
      </c>
      <c r="F57" s="7">
        <f>60370+23000+43237+H57+13488-26750</f>
        <v>938197</v>
      </c>
      <c r="G57" s="7">
        <v>0</v>
      </c>
      <c r="H57" s="7">
        <f>1370000-545148</f>
        <v>824852</v>
      </c>
      <c r="I57" s="7"/>
      <c r="J57" s="7"/>
      <c r="K57" s="7"/>
      <c r="L57" s="7"/>
      <c r="M57" s="7"/>
      <c r="N57" s="7"/>
      <c r="O57" s="6"/>
    </row>
    <row r="58" spans="1:15" s="75" customFormat="1" ht="14.25" customHeight="1">
      <c r="A58" s="74"/>
      <c r="B58" s="174" t="s">
        <v>104</v>
      </c>
      <c r="C58" s="175"/>
      <c r="D58" s="176"/>
      <c r="E58" s="55" t="s">
        <v>20</v>
      </c>
      <c r="F58" s="56"/>
      <c r="G58" s="56"/>
      <c r="H58" s="106"/>
      <c r="I58" s="56"/>
      <c r="J58" s="56"/>
      <c r="K58" s="56"/>
      <c r="L58" s="56"/>
      <c r="M58" s="56"/>
      <c r="N58" s="56"/>
      <c r="O58" s="58" t="s">
        <v>5</v>
      </c>
    </row>
    <row r="59" spans="1:15" s="20" customFormat="1" ht="15" customHeight="1">
      <c r="A59" s="31" t="s">
        <v>31</v>
      </c>
      <c r="B59" s="134" t="s">
        <v>100</v>
      </c>
      <c r="C59" s="134"/>
      <c r="D59" s="135"/>
      <c r="E59" s="4" t="s">
        <v>21</v>
      </c>
      <c r="F59" s="21">
        <f aca="true" t="shared" si="20" ref="F59:N59">SUM(F60:F61)</f>
        <v>79546</v>
      </c>
      <c r="G59" s="21">
        <f t="shared" si="20"/>
        <v>0</v>
      </c>
      <c r="H59" s="21">
        <f t="shared" si="20"/>
        <v>42167</v>
      </c>
      <c r="I59" s="21">
        <f t="shared" si="20"/>
        <v>0</v>
      </c>
      <c r="J59" s="21">
        <f t="shared" si="20"/>
        <v>0</v>
      </c>
      <c r="K59" s="21">
        <f t="shared" si="20"/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69">
        <f>G59+H59</f>
        <v>42167</v>
      </c>
    </row>
    <row r="60" spans="1:15" s="40" customFormat="1" ht="16.5" customHeight="1">
      <c r="A60" s="39"/>
      <c r="B60" s="158" t="s">
        <v>58</v>
      </c>
      <c r="C60" s="158" t="s">
        <v>96</v>
      </c>
      <c r="D60" s="179" t="s">
        <v>78</v>
      </c>
      <c r="E60" s="22" t="s">
        <v>23</v>
      </c>
      <c r="F60" s="23">
        <f aca="true" t="shared" si="21" ref="F60:N60">SUM(F63:F66)</f>
        <v>79546</v>
      </c>
      <c r="G60" s="23">
        <f t="shared" si="21"/>
        <v>0</v>
      </c>
      <c r="H60" s="23">
        <f t="shared" si="21"/>
        <v>42167</v>
      </c>
      <c r="I60" s="23">
        <f t="shared" si="21"/>
        <v>0</v>
      </c>
      <c r="J60" s="23">
        <f t="shared" si="21"/>
        <v>0</v>
      </c>
      <c r="K60" s="23">
        <f t="shared" si="21"/>
        <v>0</v>
      </c>
      <c r="L60" s="23">
        <f t="shared" si="21"/>
        <v>0</v>
      </c>
      <c r="M60" s="23">
        <f t="shared" si="21"/>
        <v>0</v>
      </c>
      <c r="N60" s="23">
        <f t="shared" si="21"/>
        <v>0</v>
      </c>
      <c r="O60" s="62" t="s">
        <v>5</v>
      </c>
    </row>
    <row r="61" spans="1:15" s="10" customFormat="1" ht="12.75" customHeight="1">
      <c r="A61" s="29"/>
      <c r="B61" s="177"/>
      <c r="C61" s="177"/>
      <c r="D61" s="180"/>
      <c r="E61" s="5" t="s">
        <v>25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61" t="s">
        <v>5</v>
      </c>
    </row>
    <row r="62" spans="1:15" s="10" customFormat="1" ht="12.75" customHeight="1">
      <c r="A62" s="29"/>
      <c r="B62" s="178"/>
      <c r="C62" s="178"/>
      <c r="D62" s="181"/>
      <c r="E62" s="8" t="s">
        <v>14</v>
      </c>
      <c r="F62" s="15" t="s">
        <v>5</v>
      </c>
      <c r="G62" s="15" t="s">
        <v>5</v>
      </c>
      <c r="H62" s="15" t="s">
        <v>5</v>
      </c>
      <c r="I62" s="15" t="s">
        <v>5</v>
      </c>
      <c r="J62" s="15" t="s">
        <v>5</v>
      </c>
      <c r="K62" s="15" t="s">
        <v>5</v>
      </c>
      <c r="L62" s="15" t="s">
        <v>5</v>
      </c>
      <c r="M62" s="15" t="s">
        <v>5</v>
      </c>
      <c r="N62" s="15" t="s">
        <v>5</v>
      </c>
      <c r="O62" s="61" t="s">
        <v>5</v>
      </c>
    </row>
    <row r="63" spans="1:15" s="10" customFormat="1" ht="12.75" customHeight="1">
      <c r="A63" s="29"/>
      <c r="B63" s="72" t="s">
        <v>99</v>
      </c>
      <c r="C63" s="71"/>
      <c r="D63" s="65"/>
      <c r="E63" s="11" t="s">
        <v>15</v>
      </c>
      <c r="F63" s="7">
        <f>17131+20248+H63</f>
        <v>79546</v>
      </c>
      <c r="G63" s="7">
        <v>0</v>
      </c>
      <c r="H63" s="7">
        <f>15000+27167</f>
        <v>42167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61" t="s">
        <v>5</v>
      </c>
    </row>
    <row r="64" spans="1:15" s="10" customFormat="1" ht="12.75" customHeight="1">
      <c r="A64" s="29"/>
      <c r="B64" s="182" t="s">
        <v>97</v>
      </c>
      <c r="C64" s="183"/>
      <c r="D64" s="184"/>
      <c r="E64" s="11" t="s">
        <v>16</v>
      </c>
      <c r="F64" s="7"/>
      <c r="G64" s="7"/>
      <c r="H64" s="7"/>
      <c r="I64" s="7"/>
      <c r="J64" s="7"/>
      <c r="K64" s="7"/>
      <c r="L64" s="7"/>
      <c r="M64" s="7"/>
      <c r="N64" s="7"/>
      <c r="O64" s="61" t="s">
        <v>5</v>
      </c>
    </row>
    <row r="65" spans="1:15" s="10" customFormat="1" ht="14.25" customHeight="1">
      <c r="A65" s="29"/>
      <c r="B65" s="185"/>
      <c r="C65" s="186"/>
      <c r="D65" s="187"/>
      <c r="E65" s="11" t="s">
        <v>19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61" t="s">
        <v>5</v>
      </c>
    </row>
    <row r="66" spans="1:15" s="40" customFormat="1" ht="16.5" customHeight="1">
      <c r="A66" s="66"/>
      <c r="B66" s="188" t="s">
        <v>98</v>
      </c>
      <c r="C66" s="189"/>
      <c r="D66" s="189"/>
      <c r="E66" s="70" t="s">
        <v>20</v>
      </c>
      <c r="F66" s="23"/>
      <c r="G66" s="23"/>
      <c r="H66" s="67"/>
      <c r="I66" s="67"/>
      <c r="J66" s="67"/>
      <c r="K66" s="67"/>
      <c r="L66" s="68"/>
      <c r="M66" s="67"/>
      <c r="N66" s="67"/>
      <c r="O66" s="62" t="s">
        <v>5</v>
      </c>
    </row>
    <row r="67" spans="1:15" s="20" customFormat="1" ht="52.5" customHeight="1">
      <c r="A67" s="31" t="s">
        <v>106</v>
      </c>
      <c r="B67" s="134" t="s">
        <v>114</v>
      </c>
      <c r="C67" s="134"/>
      <c r="D67" s="135"/>
      <c r="E67" s="4" t="s">
        <v>21</v>
      </c>
      <c r="F67" s="21">
        <f>SUM(F68:F69)</f>
        <v>1597788</v>
      </c>
      <c r="G67" s="21">
        <f>SUM(G68:G69)</f>
        <v>0</v>
      </c>
      <c r="H67" s="21">
        <f aca="true" t="shared" si="22" ref="H67:N67">SUM(H68:H69)</f>
        <v>326353</v>
      </c>
      <c r="I67" s="21">
        <f t="shared" si="22"/>
        <v>0</v>
      </c>
      <c r="J67" s="21">
        <f t="shared" si="22"/>
        <v>0</v>
      </c>
      <c r="K67" s="21">
        <f t="shared" si="22"/>
        <v>0</v>
      </c>
      <c r="L67" s="21">
        <f t="shared" si="22"/>
        <v>0</v>
      </c>
      <c r="M67" s="21">
        <f t="shared" si="22"/>
        <v>0</v>
      </c>
      <c r="N67" s="21">
        <f t="shared" si="22"/>
        <v>0</v>
      </c>
      <c r="O67" s="21">
        <f>G67</f>
        <v>0</v>
      </c>
    </row>
    <row r="68" spans="1:15" s="40" customFormat="1" ht="36.75" customHeight="1">
      <c r="A68" s="39"/>
      <c r="B68" s="60" t="s">
        <v>43</v>
      </c>
      <c r="C68" s="41" t="s">
        <v>22</v>
      </c>
      <c r="D68" s="37" t="s">
        <v>145</v>
      </c>
      <c r="E68" s="22" t="s">
        <v>23</v>
      </c>
      <c r="F68" s="7">
        <v>173327</v>
      </c>
      <c r="G68" s="7">
        <v>0</v>
      </c>
      <c r="H68" s="23">
        <v>26402</v>
      </c>
      <c r="I68" s="23">
        <f aca="true" t="shared" si="23" ref="I68:N68">SUM(I71:I74)</f>
        <v>0</v>
      </c>
      <c r="J68" s="23">
        <f t="shared" si="23"/>
        <v>0</v>
      </c>
      <c r="K68" s="23">
        <f t="shared" si="23"/>
        <v>0</v>
      </c>
      <c r="L68" s="23">
        <f t="shared" si="23"/>
        <v>0</v>
      </c>
      <c r="M68" s="23">
        <f t="shared" si="23"/>
        <v>0</v>
      </c>
      <c r="N68" s="23">
        <f t="shared" si="23"/>
        <v>0</v>
      </c>
      <c r="O68" s="18" t="s">
        <v>5</v>
      </c>
    </row>
    <row r="69" spans="1:15" s="10" customFormat="1" ht="16.5" customHeight="1">
      <c r="A69" s="29"/>
      <c r="B69" s="125" t="s">
        <v>24</v>
      </c>
      <c r="C69" s="126"/>
      <c r="D69" s="126"/>
      <c r="E69" s="5" t="s">
        <v>25</v>
      </c>
      <c r="F69" s="7">
        <v>1424461</v>
      </c>
      <c r="G69" s="7">
        <v>0</v>
      </c>
      <c r="H69" s="7">
        <v>299951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6" t="s">
        <v>5</v>
      </c>
    </row>
    <row r="70" spans="1:15" s="10" customFormat="1" ht="21" customHeight="1">
      <c r="A70" s="29"/>
      <c r="B70" s="127" t="s">
        <v>26</v>
      </c>
      <c r="C70" s="128"/>
      <c r="D70" s="128"/>
      <c r="E70" s="8" t="s">
        <v>14</v>
      </c>
      <c r="F70" s="15" t="s">
        <v>5</v>
      </c>
      <c r="G70" s="15" t="s">
        <v>5</v>
      </c>
      <c r="H70" s="15" t="s">
        <v>5</v>
      </c>
      <c r="I70" s="15" t="s">
        <v>5</v>
      </c>
      <c r="J70" s="15" t="s">
        <v>5</v>
      </c>
      <c r="K70" s="15" t="s">
        <v>5</v>
      </c>
      <c r="L70" s="15" t="s">
        <v>5</v>
      </c>
      <c r="M70" s="15" t="s">
        <v>5</v>
      </c>
      <c r="N70" s="15" t="s">
        <v>5</v>
      </c>
      <c r="O70" s="6" t="s">
        <v>5</v>
      </c>
    </row>
    <row r="71" spans="1:15" s="10" customFormat="1" ht="17.25" customHeight="1">
      <c r="A71" s="29"/>
      <c r="B71" s="127" t="s">
        <v>115</v>
      </c>
      <c r="C71" s="128"/>
      <c r="D71" s="128"/>
      <c r="E71" s="11" t="s">
        <v>15</v>
      </c>
      <c r="F71" s="7">
        <f>F67*85%</f>
        <v>1358119.8</v>
      </c>
      <c r="G71" s="7">
        <v>0</v>
      </c>
      <c r="H71" s="7">
        <f>22442+254958</f>
        <v>277400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6" t="s">
        <v>5</v>
      </c>
    </row>
    <row r="72" spans="1:15" s="10" customFormat="1" ht="15.75" customHeight="1">
      <c r="A72" s="29"/>
      <c r="B72" s="190" t="s">
        <v>116</v>
      </c>
      <c r="C72" s="191"/>
      <c r="D72" s="192"/>
      <c r="E72" s="11" t="s">
        <v>16</v>
      </c>
      <c r="F72" s="7">
        <f>SUM(G72:H72)</f>
        <v>0</v>
      </c>
      <c r="G72" s="7">
        <v>0</v>
      </c>
      <c r="H72" s="7">
        <v>0</v>
      </c>
      <c r="I72" s="7"/>
      <c r="J72" s="7"/>
      <c r="K72" s="7"/>
      <c r="L72" s="7"/>
      <c r="M72" s="7"/>
      <c r="N72" s="7"/>
      <c r="O72" s="6" t="s">
        <v>5</v>
      </c>
    </row>
    <row r="73" spans="1:15" s="10" customFormat="1" ht="16.5" customHeight="1">
      <c r="A73" s="29"/>
      <c r="B73" s="185"/>
      <c r="C73" s="186"/>
      <c r="D73" s="187"/>
      <c r="E73" s="11" t="s">
        <v>19</v>
      </c>
      <c r="F73" s="7">
        <f>1597788-F71</f>
        <v>239668.19999999995</v>
      </c>
      <c r="G73" s="7">
        <v>0</v>
      </c>
      <c r="H73" s="7">
        <v>48953</v>
      </c>
      <c r="I73" s="7"/>
      <c r="J73" s="7"/>
      <c r="K73" s="7"/>
      <c r="L73" s="7"/>
      <c r="M73" s="7"/>
      <c r="N73" s="7"/>
      <c r="O73" s="6"/>
    </row>
    <row r="74" spans="1:15" s="10" customFormat="1" ht="17.25" customHeight="1">
      <c r="A74" s="35"/>
      <c r="B74" s="129" t="s">
        <v>117</v>
      </c>
      <c r="C74" s="130"/>
      <c r="D74" s="130"/>
      <c r="E74" s="11" t="s">
        <v>20</v>
      </c>
      <c r="F74" s="7"/>
      <c r="G74" s="7"/>
      <c r="H74" s="7"/>
      <c r="I74" s="7"/>
      <c r="J74" s="7"/>
      <c r="K74" s="7"/>
      <c r="L74" s="7"/>
      <c r="M74" s="7"/>
      <c r="N74" s="7"/>
      <c r="O74" s="6" t="s">
        <v>5</v>
      </c>
    </row>
    <row r="75" spans="1:15" s="89" customFormat="1" ht="19.5" customHeight="1">
      <c r="A75" s="31" t="s">
        <v>35</v>
      </c>
      <c r="B75" s="193" t="s">
        <v>105</v>
      </c>
      <c r="C75" s="193"/>
      <c r="D75" s="194"/>
      <c r="E75" s="4" t="s">
        <v>21</v>
      </c>
      <c r="F75" s="13">
        <f>SUM(F76:F77)</f>
        <v>51000000</v>
      </c>
      <c r="G75" s="13">
        <f aca="true" t="shared" si="24" ref="G75:N75">SUM(G76:G77)</f>
        <v>0</v>
      </c>
      <c r="H75" s="13">
        <f t="shared" si="24"/>
        <v>500000</v>
      </c>
      <c r="I75" s="13">
        <f t="shared" si="24"/>
        <v>500000</v>
      </c>
      <c r="J75" s="13">
        <f t="shared" si="24"/>
        <v>8000000</v>
      </c>
      <c r="K75" s="13">
        <f t="shared" si="24"/>
        <v>8000000</v>
      </c>
      <c r="L75" s="13">
        <f t="shared" si="24"/>
        <v>12000000</v>
      </c>
      <c r="M75" s="13">
        <f t="shared" si="24"/>
        <v>12000000</v>
      </c>
      <c r="N75" s="13">
        <f t="shared" si="24"/>
        <v>10000000</v>
      </c>
      <c r="O75" s="88">
        <v>51000000</v>
      </c>
    </row>
    <row r="76" spans="1:15" s="10" customFormat="1" ht="11.25" customHeight="1">
      <c r="A76" s="39"/>
      <c r="B76" s="195"/>
      <c r="C76" s="195"/>
      <c r="D76" s="196"/>
      <c r="E76" s="22" t="s">
        <v>23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6" t="s">
        <v>5</v>
      </c>
    </row>
    <row r="77" spans="1:15" s="10" customFormat="1" ht="12" customHeight="1">
      <c r="A77" s="29"/>
      <c r="B77" s="197"/>
      <c r="C77" s="197"/>
      <c r="D77" s="198"/>
      <c r="E77" s="5" t="s">
        <v>25</v>
      </c>
      <c r="F77" s="7">
        <f>SUM(F79:F82)</f>
        <v>51000000</v>
      </c>
      <c r="G77" s="7">
        <f aca="true" t="shared" si="25" ref="G77:N77">SUM(G79:G82)</f>
        <v>0</v>
      </c>
      <c r="H77" s="7">
        <f t="shared" si="25"/>
        <v>500000</v>
      </c>
      <c r="I77" s="7">
        <f t="shared" si="25"/>
        <v>500000</v>
      </c>
      <c r="J77" s="7">
        <f t="shared" si="25"/>
        <v>8000000</v>
      </c>
      <c r="K77" s="7">
        <f t="shared" si="25"/>
        <v>8000000</v>
      </c>
      <c r="L77" s="7">
        <f t="shared" si="25"/>
        <v>12000000</v>
      </c>
      <c r="M77" s="7">
        <f t="shared" si="25"/>
        <v>12000000</v>
      </c>
      <c r="N77" s="7">
        <f t="shared" si="25"/>
        <v>10000000</v>
      </c>
      <c r="O77" s="6" t="s">
        <v>5</v>
      </c>
    </row>
    <row r="78" spans="1:15" s="10" customFormat="1" ht="17.25" customHeight="1">
      <c r="A78" s="29"/>
      <c r="B78" s="199" t="s">
        <v>39</v>
      </c>
      <c r="C78" s="202" t="s">
        <v>153</v>
      </c>
      <c r="D78" s="202" t="s">
        <v>154</v>
      </c>
      <c r="E78" s="8" t="s">
        <v>14</v>
      </c>
      <c r="F78" s="15" t="s">
        <v>5</v>
      </c>
      <c r="G78" s="15" t="s">
        <v>5</v>
      </c>
      <c r="H78" s="15" t="s">
        <v>5</v>
      </c>
      <c r="I78" s="15" t="s">
        <v>5</v>
      </c>
      <c r="J78" s="15" t="s">
        <v>5</v>
      </c>
      <c r="K78" s="15" t="s">
        <v>5</v>
      </c>
      <c r="L78" s="15" t="s">
        <v>5</v>
      </c>
      <c r="M78" s="15" t="s">
        <v>5</v>
      </c>
      <c r="N78" s="15" t="s">
        <v>5</v>
      </c>
      <c r="O78" s="15" t="s">
        <v>5</v>
      </c>
    </row>
    <row r="79" spans="1:15" s="10" customFormat="1" ht="17.25" customHeight="1">
      <c r="A79" s="29"/>
      <c r="B79" s="200"/>
      <c r="C79" s="203"/>
      <c r="D79" s="203"/>
      <c r="E79" s="11" t="s">
        <v>15</v>
      </c>
      <c r="F79" s="7">
        <f>SUM(G79:N79)</f>
        <v>23800000</v>
      </c>
      <c r="G79" s="7">
        <v>0</v>
      </c>
      <c r="H79" s="7">
        <v>0</v>
      </c>
      <c r="I79" s="7">
        <v>0</v>
      </c>
      <c r="J79" s="7">
        <v>4400000</v>
      </c>
      <c r="K79" s="7">
        <v>4400000</v>
      </c>
      <c r="L79" s="7">
        <v>6600000</v>
      </c>
      <c r="M79" s="7">
        <v>6600000</v>
      </c>
      <c r="N79" s="7">
        <v>1800000</v>
      </c>
      <c r="O79" s="15" t="s">
        <v>5</v>
      </c>
    </row>
    <row r="80" spans="1:15" s="10" customFormat="1" ht="17.25" customHeight="1">
      <c r="A80" s="29"/>
      <c r="B80" s="200"/>
      <c r="C80" s="203"/>
      <c r="D80" s="203"/>
      <c r="E80" s="11" t="s">
        <v>16</v>
      </c>
      <c r="F80" s="7"/>
      <c r="G80" s="7"/>
      <c r="H80" s="7"/>
      <c r="I80" s="7"/>
      <c r="J80" s="7"/>
      <c r="K80" s="7"/>
      <c r="L80" s="7"/>
      <c r="M80" s="7"/>
      <c r="N80" s="7"/>
      <c r="O80" s="15" t="s">
        <v>5</v>
      </c>
    </row>
    <row r="81" spans="1:15" s="10" customFormat="1" ht="12.75" customHeight="1">
      <c r="A81" s="29"/>
      <c r="B81" s="201"/>
      <c r="C81" s="204"/>
      <c r="D81" s="204"/>
      <c r="E81" s="11" t="s">
        <v>19</v>
      </c>
      <c r="F81" s="7">
        <f>G81+H81+I81+J81+K81+L81+M81+N81</f>
        <v>13700000</v>
      </c>
      <c r="G81" s="7">
        <v>0</v>
      </c>
      <c r="H81" s="7">
        <v>500000</v>
      </c>
      <c r="I81" s="7">
        <v>500000</v>
      </c>
      <c r="J81" s="7">
        <v>1440000</v>
      </c>
      <c r="K81" s="7">
        <v>1440000</v>
      </c>
      <c r="L81" s="7">
        <v>2160000</v>
      </c>
      <c r="M81" s="7">
        <v>2160000</v>
      </c>
      <c r="N81" s="7">
        <v>5500000</v>
      </c>
      <c r="O81" s="15" t="s">
        <v>5</v>
      </c>
    </row>
    <row r="82" spans="1:15" s="10" customFormat="1" ht="17.25" customHeight="1">
      <c r="A82" s="35"/>
      <c r="B82" s="205" t="s">
        <v>140</v>
      </c>
      <c r="C82" s="206"/>
      <c r="D82" s="206"/>
      <c r="E82" s="11" t="s">
        <v>122</v>
      </c>
      <c r="F82" s="7">
        <f>SUM(G82:N82)</f>
        <v>13500000</v>
      </c>
      <c r="G82" s="7">
        <v>0</v>
      </c>
      <c r="H82" s="7">
        <v>0</v>
      </c>
      <c r="I82" s="7">
        <v>0</v>
      </c>
      <c r="J82" s="7">
        <v>2160000</v>
      </c>
      <c r="K82" s="7">
        <v>2160000</v>
      </c>
      <c r="L82" s="7">
        <v>3240000</v>
      </c>
      <c r="M82" s="7">
        <v>3240000</v>
      </c>
      <c r="N82" s="7">
        <v>2700000</v>
      </c>
      <c r="O82" s="15" t="s">
        <v>5</v>
      </c>
    </row>
    <row r="83" spans="1:15" s="53" customFormat="1" ht="34.5" customHeight="1">
      <c r="A83" s="93" t="s">
        <v>2</v>
      </c>
      <c r="B83" s="207" t="s">
        <v>38</v>
      </c>
      <c r="C83" s="208"/>
      <c r="D83" s="208"/>
      <c r="E83" s="94" t="s">
        <v>5</v>
      </c>
      <c r="F83" s="92">
        <f>F94+F102+F110+F118+F126+F134+F142+F150+F158+F166+F172+F178+F190+F196+F202+F208+F86+F184</f>
        <v>15492881.3</v>
      </c>
      <c r="G83" s="92">
        <f aca="true" t="shared" si="26" ref="G83:O83">G94+G102+G110+G118+G126+G134+G142+G150+G158+G166+G172+G178+G190+G196+G202+G208+G86+G184</f>
        <v>0</v>
      </c>
      <c r="H83" s="92">
        <f t="shared" si="26"/>
        <v>4271252</v>
      </c>
      <c r="I83" s="92">
        <f t="shared" si="26"/>
        <v>5267672.5</v>
      </c>
      <c r="J83" s="92">
        <f t="shared" si="26"/>
        <v>2332203.8</v>
      </c>
      <c r="K83" s="92">
        <f t="shared" si="26"/>
        <v>0</v>
      </c>
      <c r="L83" s="92">
        <f t="shared" si="26"/>
        <v>0</v>
      </c>
      <c r="M83" s="92">
        <f t="shared" si="26"/>
        <v>0</v>
      </c>
      <c r="N83" s="92">
        <f t="shared" si="26"/>
        <v>0</v>
      </c>
      <c r="O83" s="92">
        <f t="shared" si="26"/>
        <v>8247641</v>
      </c>
    </row>
    <row r="84" spans="1:15" s="20" customFormat="1" ht="14.25" customHeight="1">
      <c r="A84" s="32"/>
      <c r="B84" s="42" t="s">
        <v>5</v>
      </c>
      <c r="C84" s="18" t="s">
        <v>5</v>
      </c>
      <c r="D84" s="18" t="s">
        <v>5</v>
      </c>
      <c r="E84" s="22" t="s">
        <v>12</v>
      </c>
      <c r="F84" s="43">
        <f aca="true" t="shared" si="27" ref="F84:N85">F95+F103+F111+F119+F127+F135+F143+F151+F159+F167+F173+F179+F191+F197+F203+F209+F87+F185</f>
        <v>3628998.3</v>
      </c>
      <c r="G84" s="43">
        <f t="shared" si="27"/>
        <v>0</v>
      </c>
      <c r="H84" s="43">
        <f t="shared" si="27"/>
        <v>1499941</v>
      </c>
      <c r="I84" s="43">
        <f t="shared" si="27"/>
        <v>1167672.5</v>
      </c>
      <c r="J84" s="43">
        <f t="shared" si="27"/>
        <v>302203.8</v>
      </c>
      <c r="K84" s="43">
        <f t="shared" si="27"/>
        <v>0</v>
      </c>
      <c r="L84" s="43">
        <f t="shared" si="27"/>
        <v>0</v>
      </c>
      <c r="M84" s="43">
        <f t="shared" si="27"/>
        <v>0</v>
      </c>
      <c r="N84" s="43">
        <f t="shared" si="27"/>
        <v>0</v>
      </c>
      <c r="O84" s="18" t="s">
        <v>5</v>
      </c>
    </row>
    <row r="85" spans="1:15" s="20" customFormat="1" ht="14.25" customHeight="1">
      <c r="A85" s="44"/>
      <c r="B85" s="42" t="s">
        <v>5</v>
      </c>
      <c r="C85" s="18" t="s">
        <v>5</v>
      </c>
      <c r="D85" s="18" t="s">
        <v>5</v>
      </c>
      <c r="E85" s="22" t="s">
        <v>13</v>
      </c>
      <c r="F85" s="43">
        <f t="shared" si="27"/>
        <v>11863883</v>
      </c>
      <c r="G85" s="43">
        <f t="shared" si="27"/>
        <v>0</v>
      </c>
      <c r="H85" s="43">
        <f t="shared" si="27"/>
        <v>2771311</v>
      </c>
      <c r="I85" s="43">
        <f t="shared" si="27"/>
        <v>4100000</v>
      </c>
      <c r="J85" s="43">
        <f t="shared" si="27"/>
        <v>2030000</v>
      </c>
      <c r="K85" s="43">
        <f t="shared" si="27"/>
        <v>0</v>
      </c>
      <c r="L85" s="43">
        <f t="shared" si="27"/>
        <v>0</v>
      </c>
      <c r="M85" s="43">
        <f t="shared" si="27"/>
        <v>0</v>
      </c>
      <c r="N85" s="43">
        <f t="shared" si="27"/>
        <v>0</v>
      </c>
      <c r="O85" s="18" t="s">
        <v>5</v>
      </c>
    </row>
    <row r="86" spans="1:15" s="89" customFormat="1" ht="12.75" customHeight="1">
      <c r="A86" s="31" t="s">
        <v>48</v>
      </c>
      <c r="B86" s="193" t="s">
        <v>57</v>
      </c>
      <c r="C86" s="193"/>
      <c r="D86" s="194"/>
      <c r="E86" s="4" t="s">
        <v>21</v>
      </c>
      <c r="F86" s="13">
        <f>F88</f>
        <v>1084869</v>
      </c>
      <c r="G86" s="13">
        <f aca="true" t="shared" si="28" ref="G86:N86">SUM(G87:G88)</f>
        <v>0</v>
      </c>
      <c r="H86" s="13">
        <f t="shared" si="28"/>
        <v>0</v>
      </c>
      <c r="I86" s="13">
        <f t="shared" si="28"/>
        <v>500000</v>
      </c>
      <c r="J86" s="13">
        <f t="shared" si="28"/>
        <v>500000</v>
      </c>
      <c r="K86" s="13">
        <f t="shared" si="28"/>
        <v>0</v>
      </c>
      <c r="L86" s="13">
        <f t="shared" si="28"/>
        <v>0</v>
      </c>
      <c r="M86" s="13">
        <f t="shared" si="28"/>
        <v>0</v>
      </c>
      <c r="N86" s="13">
        <f t="shared" si="28"/>
        <v>0</v>
      </c>
      <c r="O86" s="88">
        <f>I86+J86</f>
        <v>1000000</v>
      </c>
    </row>
    <row r="87" spans="1:15" s="10" customFormat="1" ht="13.5" customHeight="1">
      <c r="A87" s="39"/>
      <c r="B87" s="195"/>
      <c r="C87" s="195"/>
      <c r="D87" s="196"/>
      <c r="E87" s="22" t="s">
        <v>23</v>
      </c>
      <c r="F87" s="7">
        <f>SUM(H87:L87)</f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6" t="s">
        <v>5</v>
      </c>
    </row>
    <row r="88" spans="1:15" s="10" customFormat="1" ht="14.25" customHeight="1">
      <c r="A88" s="29"/>
      <c r="B88" s="197"/>
      <c r="C88" s="197"/>
      <c r="D88" s="198"/>
      <c r="E88" s="5" t="s">
        <v>25</v>
      </c>
      <c r="F88" s="7">
        <f>F91+F92</f>
        <v>1084869</v>
      </c>
      <c r="G88" s="7">
        <f aca="true" t="shared" si="29" ref="G88:N88">SUM(G90:G93)</f>
        <v>0</v>
      </c>
      <c r="H88" s="7">
        <f t="shared" si="29"/>
        <v>0</v>
      </c>
      <c r="I88" s="7">
        <f t="shared" si="29"/>
        <v>500000</v>
      </c>
      <c r="J88" s="7">
        <f t="shared" si="29"/>
        <v>500000</v>
      </c>
      <c r="K88" s="7">
        <f t="shared" si="29"/>
        <v>0</v>
      </c>
      <c r="L88" s="7">
        <f t="shared" si="29"/>
        <v>0</v>
      </c>
      <c r="M88" s="7">
        <f t="shared" si="29"/>
        <v>0</v>
      </c>
      <c r="N88" s="7">
        <f t="shared" si="29"/>
        <v>0</v>
      </c>
      <c r="O88" s="6" t="s">
        <v>5</v>
      </c>
    </row>
    <row r="89" spans="1:15" s="10" customFormat="1" ht="12.75" customHeight="1">
      <c r="A89" s="29"/>
      <c r="B89" s="199" t="s">
        <v>56</v>
      </c>
      <c r="C89" s="202" t="s">
        <v>141</v>
      </c>
      <c r="D89" s="202" t="s">
        <v>77</v>
      </c>
      <c r="E89" s="8" t="s">
        <v>14</v>
      </c>
      <c r="F89" s="15" t="s">
        <v>5</v>
      </c>
      <c r="G89" s="15" t="s">
        <v>5</v>
      </c>
      <c r="H89" s="15" t="s">
        <v>5</v>
      </c>
      <c r="I89" s="15" t="s">
        <v>5</v>
      </c>
      <c r="J89" s="15" t="s">
        <v>5</v>
      </c>
      <c r="K89" s="15" t="s">
        <v>5</v>
      </c>
      <c r="L89" s="15" t="s">
        <v>5</v>
      </c>
      <c r="M89" s="15" t="s">
        <v>5</v>
      </c>
      <c r="N89" s="15" t="s">
        <v>5</v>
      </c>
      <c r="O89" s="15" t="s">
        <v>5</v>
      </c>
    </row>
    <row r="90" spans="1:15" s="10" customFormat="1" ht="11.25" customHeight="1">
      <c r="A90" s="29"/>
      <c r="B90" s="200"/>
      <c r="C90" s="203"/>
      <c r="D90" s="203"/>
      <c r="E90" s="11" t="s">
        <v>17</v>
      </c>
      <c r="F90" s="7">
        <f>SUM(H90:L90)</f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15" t="s">
        <v>5</v>
      </c>
    </row>
    <row r="91" spans="1:15" s="10" customFormat="1" ht="14.25" customHeight="1">
      <c r="A91" s="29"/>
      <c r="B91" s="200"/>
      <c r="C91" s="203"/>
      <c r="D91" s="203"/>
      <c r="E91" s="11" t="s">
        <v>16</v>
      </c>
      <c r="F91" s="7">
        <f>SUM(H91:L91)</f>
        <v>500000</v>
      </c>
      <c r="G91" s="7">
        <v>0</v>
      </c>
      <c r="H91" s="7">
        <v>0</v>
      </c>
      <c r="I91" s="7">
        <v>250000</v>
      </c>
      <c r="J91" s="7">
        <v>250000</v>
      </c>
      <c r="K91" s="7"/>
      <c r="L91" s="7"/>
      <c r="M91" s="7"/>
      <c r="N91" s="7"/>
      <c r="O91" s="15" t="s">
        <v>5</v>
      </c>
    </row>
    <row r="92" spans="1:15" s="10" customFormat="1" ht="13.5" customHeight="1">
      <c r="A92" s="29"/>
      <c r="B92" s="201"/>
      <c r="C92" s="204"/>
      <c r="D92" s="204"/>
      <c r="E92" s="11" t="s">
        <v>19</v>
      </c>
      <c r="F92" s="7">
        <f>SUM(H92:L92)+84869</f>
        <v>584869</v>
      </c>
      <c r="G92" s="7">
        <v>0</v>
      </c>
      <c r="H92" s="7">
        <v>0</v>
      </c>
      <c r="I92" s="7">
        <v>250000</v>
      </c>
      <c r="J92" s="7">
        <v>250000</v>
      </c>
      <c r="K92" s="7">
        <v>0</v>
      </c>
      <c r="L92" s="7">
        <v>0</v>
      </c>
      <c r="M92" s="7">
        <v>0</v>
      </c>
      <c r="N92" s="7">
        <v>0</v>
      </c>
      <c r="O92" s="15" t="s">
        <v>5</v>
      </c>
    </row>
    <row r="93" spans="1:15" s="10" customFormat="1" ht="12.75" customHeight="1">
      <c r="A93" s="35"/>
      <c r="B93" s="205" t="s">
        <v>142</v>
      </c>
      <c r="C93" s="206"/>
      <c r="D93" s="206"/>
      <c r="E93" s="55" t="s">
        <v>20</v>
      </c>
      <c r="F93" s="7">
        <f>SUM(H93:L93)</f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15" t="s">
        <v>5</v>
      </c>
    </row>
    <row r="94" spans="1:15" ht="16.5" customHeight="1">
      <c r="A94" s="30" t="s">
        <v>30</v>
      </c>
      <c r="B94" s="209" t="s">
        <v>123</v>
      </c>
      <c r="C94" s="210"/>
      <c r="D94" s="211"/>
      <c r="E94" s="12" t="s">
        <v>21</v>
      </c>
      <c r="F94" s="13">
        <f aca="true" t="shared" si="30" ref="F94:N94">SUM(F95:F96)</f>
        <v>2356231</v>
      </c>
      <c r="G94" s="13">
        <f t="shared" si="30"/>
        <v>0</v>
      </c>
      <c r="H94" s="13">
        <f>SUM(H95:H96)</f>
        <v>10000</v>
      </c>
      <c r="I94" s="13">
        <f>SUM(I95:I96)</f>
        <v>0</v>
      </c>
      <c r="J94" s="13">
        <f t="shared" si="30"/>
        <v>0</v>
      </c>
      <c r="K94" s="13">
        <f t="shared" si="30"/>
        <v>0</v>
      </c>
      <c r="L94" s="13">
        <f t="shared" si="30"/>
        <v>0</v>
      </c>
      <c r="M94" s="13">
        <f t="shared" si="30"/>
        <v>0</v>
      </c>
      <c r="N94" s="13">
        <f t="shared" si="30"/>
        <v>0</v>
      </c>
      <c r="O94" s="13">
        <v>10000</v>
      </c>
    </row>
    <row r="95" spans="1:15" ht="12.75" customHeight="1">
      <c r="A95" s="28"/>
      <c r="B95" s="209"/>
      <c r="C95" s="210"/>
      <c r="D95" s="211"/>
      <c r="E95" s="5" t="s">
        <v>23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6" t="s">
        <v>5</v>
      </c>
    </row>
    <row r="96" spans="1:15" ht="14.25" customHeight="1">
      <c r="A96" s="28"/>
      <c r="B96" s="212"/>
      <c r="C96" s="213"/>
      <c r="D96" s="214"/>
      <c r="E96" s="5" t="s">
        <v>25</v>
      </c>
      <c r="F96" s="7">
        <f>SUM(F98:F100)</f>
        <v>2356231</v>
      </c>
      <c r="G96" s="7">
        <f>SUM(G98:G100)</f>
        <v>0</v>
      </c>
      <c r="H96" s="7">
        <f>SUM(H98:H100)</f>
        <v>10000</v>
      </c>
      <c r="I96" s="7">
        <f>SUM(I98:I100)</f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6" t="s">
        <v>5</v>
      </c>
    </row>
    <row r="97" spans="1:15" ht="12.75">
      <c r="A97" s="28"/>
      <c r="B97" s="199" t="s">
        <v>39</v>
      </c>
      <c r="C97" s="202" t="s">
        <v>22</v>
      </c>
      <c r="D97" s="202" t="s">
        <v>155</v>
      </c>
      <c r="E97" s="8" t="s">
        <v>14</v>
      </c>
      <c r="F97" s="15" t="s">
        <v>5</v>
      </c>
      <c r="G97" s="15" t="s">
        <v>5</v>
      </c>
      <c r="H97" s="15" t="s">
        <v>5</v>
      </c>
      <c r="I97" s="15" t="s">
        <v>5</v>
      </c>
      <c r="J97" s="15" t="s">
        <v>5</v>
      </c>
      <c r="K97" s="15" t="s">
        <v>5</v>
      </c>
      <c r="L97" s="15" t="s">
        <v>5</v>
      </c>
      <c r="M97" s="15" t="s">
        <v>5</v>
      </c>
      <c r="N97" s="15" t="s">
        <v>5</v>
      </c>
      <c r="O97" s="6" t="s">
        <v>5</v>
      </c>
    </row>
    <row r="98" spans="1:15" ht="12.75">
      <c r="A98" s="28"/>
      <c r="B98" s="200"/>
      <c r="C98" s="203"/>
      <c r="D98" s="203"/>
      <c r="E98" s="11" t="s">
        <v>17</v>
      </c>
      <c r="F98" s="7">
        <f>300000+769917</f>
        <v>1069917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6" t="s">
        <v>5</v>
      </c>
    </row>
    <row r="99" spans="1:15" ht="12.75">
      <c r="A99" s="28"/>
      <c r="B99" s="200"/>
      <c r="C99" s="203"/>
      <c r="D99" s="203"/>
      <c r="E99" s="11" t="s">
        <v>18</v>
      </c>
      <c r="F99" s="7"/>
      <c r="G99" s="7"/>
      <c r="H99" s="7"/>
      <c r="I99" s="7"/>
      <c r="J99" s="7"/>
      <c r="K99" s="7"/>
      <c r="L99" s="7"/>
      <c r="M99" s="7"/>
      <c r="N99" s="7"/>
      <c r="O99" s="6" t="s">
        <v>5</v>
      </c>
    </row>
    <row r="100" spans="1:15" ht="12.75">
      <c r="A100" s="28"/>
      <c r="B100" s="201"/>
      <c r="C100" s="204"/>
      <c r="D100" s="204"/>
      <c r="E100" s="11" t="s">
        <v>19</v>
      </c>
      <c r="F100" s="7">
        <f>73499+229567+973248+H100</f>
        <v>1286314</v>
      </c>
      <c r="G100" s="7">
        <v>0</v>
      </c>
      <c r="H100" s="7">
        <v>10000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6" t="s">
        <v>5</v>
      </c>
    </row>
    <row r="101" spans="1:15" ht="13.5" customHeight="1">
      <c r="A101" s="34"/>
      <c r="B101" s="129" t="s">
        <v>41</v>
      </c>
      <c r="C101" s="130"/>
      <c r="D101" s="130"/>
      <c r="E101" s="11" t="s">
        <v>20</v>
      </c>
      <c r="F101" s="7"/>
      <c r="G101" s="7"/>
      <c r="H101" s="7"/>
      <c r="I101" s="7"/>
      <c r="J101" s="7"/>
      <c r="K101" s="15"/>
      <c r="L101" s="7"/>
      <c r="M101" s="7"/>
      <c r="N101" s="7"/>
      <c r="O101" s="6" t="s">
        <v>5</v>
      </c>
    </row>
    <row r="102" spans="1:15" ht="24" customHeight="1">
      <c r="A102" s="30" t="s">
        <v>31</v>
      </c>
      <c r="B102" s="209" t="s">
        <v>124</v>
      </c>
      <c r="C102" s="210"/>
      <c r="D102" s="211"/>
      <c r="E102" s="12" t="s">
        <v>21</v>
      </c>
      <c r="F102" s="13">
        <f aca="true" t="shared" si="31" ref="F102:N102">SUM(F103:F104)</f>
        <v>4606000</v>
      </c>
      <c r="G102" s="13">
        <f t="shared" si="31"/>
        <v>0</v>
      </c>
      <c r="H102" s="13">
        <f t="shared" si="31"/>
        <v>1000000</v>
      </c>
      <c r="I102" s="13">
        <f t="shared" si="31"/>
        <v>3600000</v>
      </c>
      <c r="J102" s="13">
        <f t="shared" si="31"/>
        <v>0</v>
      </c>
      <c r="K102" s="13">
        <f t="shared" si="31"/>
        <v>0</v>
      </c>
      <c r="L102" s="13">
        <f t="shared" si="31"/>
        <v>0</v>
      </c>
      <c r="M102" s="13">
        <f t="shared" si="31"/>
        <v>0</v>
      </c>
      <c r="N102" s="13">
        <f t="shared" si="31"/>
        <v>0</v>
      </c>
      <c r="O102" s="13">
        <f>G102+H102+I102</f>
        <v>4600000</v>
      </c>
    </row>
    <row r="103" spans="1:15" ht="13.5" customHeight="1">
      <c r="A103" s="28"/>
      <c r="B103" s="209"/>
      <c r="C103" s="210"/>
      <c r="D103" s="211"/>
      <c r="E103" s="5" t="s">
        <v>23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6" t="s">
        <v>5</v>
      </c>
    </row>
    <row r="104" spans="1:15" ht="12.75">
      <c r="A104" s="28"/>
      <c r="B104" s="212"/>
      <c r="C104" s="213"/>
      <c r="D104" s="214"/>
      <c r="E104" s="5" t="s">
        <v>25</v>
      </c>
      <c r="F104" s="7">
        <f>SUM(F106:F108)</f>
        <v>4606000</v>
      </c>
      <c r="G104" s="7">
        <f>SUM(G106:G108)</f>
        <v>0</v>
      </c>
      <c r="H104" s="7">
        <f>SUM(H106:H108)</f>
        <v>1000000</v>
      </c>
      <c r="I104" s="7">
        <f>SUM(I106:I108)</f>
        <v>3600000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6" t="s">
        <v>5</v>
      </c>
    </row>
    <row r="105" spans="1:15" ht="12.75" customHeight="1">
      <c r="A105" s="28"/>
      <c r="B105" s="199" t="s">
        <v>39</v>
      </c>
      <c r="C105" s="202" t="s">
        <v>125</v>
      </c>
      <c r="D105" s="202" t="s">
        <v>33</v>
      </c>
      <c r="E105" s="8" t="s">
        <v>14</v>
      </c>
      <c r="F105" s="15" t="s">
        <v>5</v>
      </c>
      <c r="G105" s="15" t="s">
        <v>5</v>
      </c>
      <c r="H105" s="15" t="s">
        <v>5</v>
      </c>
      <c r="I105" s="15" t="s">
        <v>5</v>
      </c>
      <c r="J105" s="15" t="s">
        <v>5</v>
      </c>
      <c r="K105" s="15" t="s">
        <v>5</v>
      </c>
      <c r="L105" s="15" t="s">
        <v>5</v>
      </c>
      <c r="M105" s="15" t="s">
        <v>5</v>
      </c>
      <c r="N105" s="15" t="s">
        <v>5</v>
      </c>
      <c r="O105" s="6" t="s">
        <v>5</v>
      </c>
    </row>
    <row r="106" spans="1:15" ht="12.75">
      <c r="A106" s="28"/>
      <c r="B106" s="200"/>
      <c r="C106" s="203"/>
      <c r="D106" s="203"/>
      <c r="E106" s="11" t="s">
        <v>17</v>
      </c>
      <c r="F106" s="7">
        <f>SUM(G106:N106)</f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6" t="s">
        <v>5</v>
      </c>
    </row>
    <row r="107" spans="1:15" ht="12.75">
      <c r="A107" s="28"/>
      <c r="B107" s="200"/>
      <c r="C107" s="203"/>
      <c r="D107" s="203"/>
      <c r="E107" s="11" t="s">
        <v>18</v>
      </c>
      <c r="F107" s="7"/>
      <c r="G107" s="7"/>
      <c r="H107" s="7"/>
      <c r="I107" s="7"/>
      <c r="J107" s="7"/>
      <c r="K107" s="7"/>
      <c r="L107" s="7"/>
      <c r="M107" s="7"/>
      <c r="N107" s="7"/>
      <c r="O107" s="6" t="s">
        <v>5</v>
      </c>
    </row>
    <row r="108" spans="1:15" ht="17.25" customHeight="1">
      <c r="A108" s="28"/>
      <c r="B108" s="201"/>
      <c r="C108" s="204"/>
      <c r="D108" s="204"/>
      <c r="E108" s="11" t="s">
        <v>19</v>
      </c>
      <c r="F108" s="7">
        <f>SUM(G108:I108)+6000</f>
        <v>4606000</v>
      </c>
      <c r="G108" s="7">
        <v>0</v>
      </c>
      <c r="H108" s="7">
        <v>1000000</v>
      </c>
      <c r="I108" s="7">
        <v>3600000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6" t="s">
        <v>5</v>
      </c>
    </row>
    <row r="109" spans="1:15" s="59" customFormat="1" ht="20.25" customHeight="1">
      <c r="A109" s="54"/>
      <c r="B109" s="176" t="s">
        <v>140</v>
      </c>
      <c r="C109" s="215"/>
      <c r="D109" s="215"/>
      <c r="E109" s="55" t="s">
        <v>20</v>
      </c>
      <c r="F109" s="56"/>
      <c r="G109" s="56"/>
      <c r="H109" s="56"/>
      <c r="I109" s="56"/>
      <c r="J109" s="56"/>
      <c r="K109" s="57"/>
      <c r="L109" s="56"/>
      <c r="M109" s="56"/>
      <c r="N109" s="56"/>
      <c r="O109" s="58" t="s">
        <v>5</v>
      </c>
    </row>
    <row r="110" spans="1:15" s="20" customFormat="1" ht="35.25" customHeight="1">
      <c r="A110" s="31" t="s">
        <v>106</v>
      </c>
      <c r="B110" s="216" t="s">
        <v>63</v>
      </c>
      <c r="C110" s="216"/>
      <c r="D110" s="217"/>
      <c r="E110" s="4" t="s">
        <v>21</v>
      </c>
      <c r="F110" s="21">
        <f aca="true" t="shared" si="32" ref="F110:N110">SUM(F111:F112)</f>
        <v>161200</v>
      </c>
      <c r="G110" s="21">
        <f t="shared" si="32"/>
        <v>0</v>
      </c>
      <c r="H110" s="21">
        <f t="shared" si="32"/>
        <v>65260</v>
      </c>
      <c r="I110" s="21">
        <f t="shared" si="32"/>
        <v>0</v>
      </c>
      <c r="J110" s="21">
        <f t="shared" si="32"/>
        <v>0</v>
      </c>
      <c r="K110" s="21">
        <f t="shared" si="32"/>
        <v>0</v>
      </c>
      <c r="L110" s="21">
        <f t="shared" si="32"/>
        <v>0</v>
      </c>
      <c r="M110" s="21">
        <f t="shared" si="32"/>
        <v>0</v>
      </c>
      <c r="N110" s="21">
        <f t="shared" si="32"/>
        <v>0</v>
      </c>
      <c r="O110" s="21">
        <f>H110</f>
        <v>65260</v>
      </c>
    </row>
    <row r="111" spans="1:15" ht="18.75" customHeight="1">
      <c r="A111" s="28"/>
      <c r="B111" s="216"/>
      <c r="C111" s="216"/>
      <c r="D111" s="217"/>
      <c r="E111" s="5" t="s">
        <v>23</v>
      </c>
      <c r="F111" s="7">
        <v>500</v>
      </c>
      <c r="G111" s="7">
        <v>0</v>
      </c>
      <c r="H111" s="7"/>
      <c r="I111" s="7"/>
      <c r="J111" s="7"/>
      <c r="K111" s="7"/>
      <c r="L111" s="7"/>
      <c r="M111" s="7"/>
      <c r="N111" s="7"/>
      <c r="O111" s="6" t="s">
        <v>5</v>
      </c>
    </row>
    <row r="112" spans="1:15" ht="15" customHeight="1">
      <c r="A112" s="28"/>
      <c r="B112" s="218"/>
      <c r="C112" s="218"/>
      <c r="D112" s="219"/>
      <c r="E112" s="5" t="s">
        <v>25</v>
      </c>
      <c r="F112" s="7">
        <v>160700</v>
      </c>
      <c r="G112" s="7">
        <v>0</v>
      </c>
      <c r="H112" s="7">
        <f aca="true" t="shared" si="33" ref="H112:N112">H116</f>
        <v>65260</v>
      </c>
      <c r="I112" s="7">
        <f t="shared" si="33"/>
        <v>0</v>
      </c>
      <c r="J112" s="7">
        <f t="shared" si="33"/>
        <v>0</v>
      </c>
      <c r="K112" s="7">
        <f t="shared" si="33"/>
        <v>0</v>
      </c>
      <c r="L112" s="7">
        <f t="shared" si="33"/>
        <v>0</v>
      </c>
      <c r="M112" s="7">
        <f t="shared" si="33"/>
        <v>0</v>
      </c>
      <c r="N112" s="7">
        <f t="shared" si="33"/>
        <v>0</v>
      </c>
      <c r="O112" s="6" t="s">
        <v>5</v>
      </c>
    </row>
    <row r="113" spans="1:15" ht="12.75">
      <c r="A113" s="28"/>
      <c r="B113" s="199" t="s">
        <v>43</v>
      </c>
      <c r="C113" s="202" t="s">
        <v>22</v>
      </c>
      <c r="D113" s="202" t="s">
        <v>145</v>
      </c>
      <c r="E113" s="8" t="s">
        <v>14</v>
      </c>
      <c r="F113" s="15" t="s">
        <v>5</v>
      </c>
      <c r="G113" s="15" t="s">
        <v>5</v>
      </c>
      <c r="H113" s="15" t="s">
        <v>5</v>
      </c>
      <c r="I113" s="15" t="s">
        <v>5</v>
      </c>
      <c r="J113" s="15" t="s">
        <v>5</v>
      </c>
      <c r="K113" s="15" t="s">
        <v>5</v>
      </c>
      <c r="L113" s="15" t="s">
        <v>5</v>
      </c>
      <c r="M113" s="15" t="s">
        <v>5</v>
      </c>
      <c r="N113" s="15" t="s">
        <v>5</v>
      </c>
      <c r="O113" s="6" t="s">
        <v>5</v>
      </c>
    </row>
    <row r="114" spans="1:15" ht="12.75">
      <c r="A114" s="28"/>
      <c r="B114" s="200"/>
      <c r="C114" s="203"/>
      <c r="D114" s="203"/>
      <c r="E114" s="11" t="s">
        <v>17</v>
      </c>
      <c r="F114" s="7"/>
      <c r="G114" s="7"/>
      <c r="H114" s="7"/>
      <c r="I114" s="7"/>
      <c r="J114" s="7"/>
      <c r="K114" s="7"/>
      <c r="L114" s="7"/>
      <c r="M114" s="7"/>
      <c r="N114" s="7"/>
      <c r="O114" s="6" t="s">
        <v>5</v>
      </c>
    </row>
    <row r="115" spans="1:15" ht="12.75">
      <c r="A115" s="28"/>
      <c r="B115" s="200"/>
      <c r="C115" s="203"/>
      <c r="D115" s="203"/>
      <c r="E115" s="11" t="s">
        <v>18</v>
      </c>
      <c r="F115" s="7"/>
      <c r="G115" s="7"/>
      <c r="H115" s="7"/>
      <c r="I115" s="7"/>
      <c r="J115" s="7"/>
      <c r="K115" s="7"/>
      <c r="L115" s="7"/>
      <c r="M115" s="7"/>
      <c r="N115" s="7"/>
      <c r="O115" s="6" t="s">
        <v>5</v>
      </c>
    </row>
    <row r="116" spans="1:15" ht="12.75">
      <c r="A116" s="28"/>
      <c r="B116" s="201"/>
      <c r="C116" s="204"/>
      <c r="D116" s="204"/>
      <c r="E116" s="11" t="s">
        <v>19</v>
      </c>
      <c r="F116" s="7">
        <f>160700+500</f>
        <v>161200</v>
      </c>
      <c r="G116" s="7">
        <v>0</v>
      </c>
      <c r="H116" s="7">
        <v>65260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6" t="s">
        <v>5</v>
      </c>
    </row>
    <row r="117" spans="1:15" s="59" customFormat="1" ht="18.75" customHeight="1">
      <c r="A117" s="54"/>
      <c r="B117" s="176" t="s">
        <v>44</v>
      </c>
      <c r="C117" s="215"/>
      <c r="D117" s="215"/>
      <c r="E117" s="55" t="s">
        <v>20</v>
      </c>
      <c r="F117" s="56"/>
      <c r="G117" s="56"/>
      <c r="H117" s="56"/>
      <c r="I117" s="56"/>
      <c r="J117" s="56"/>
      <c r="K117" s="57"/>
      <c r="L117" s="56"/>
      <c r="M117" s="56"/>
      <c r="N117" s="56"/>
      <c r="O117" s="58" t="s">
        <v>5</v>
      </c>
    </row>
    <row r="118" spans="1:15" ht="13.5" customHeight="1">
      <c r="A118" s="30" t="s">
        <v>35</v>
      </c>
      <c r="B118" s="220" t="s">
        <v>45</v>
      </c>
      <c r="C118" s="193"/>
      <c r="D118" s="194"/>
      <c r="E118" s="12" t="s">
        <v>21</v>
      </c>
      <c r="F118" s="13">
        <f aca="true" t="shared" si="34" ref="F118:N118">SUM(F119:F120)</f>
        <v>363000</v>
      </c>
      <c r="G118" s="13">
        <f t="shared" si="34"/>
        <v>0</v>
      </c>
      <c r="H118" s="13">
        <f t="shared" si="34"/>
        <v>0</v>
      </c>
      <c r="I118" s="13">
        <f t="shared" si="34"/>
        <v>0</v>
      </c>
      <c r="J118" s="13">
        <f t="shared" si="34"/>
        <v>330000</v>
      </c>
      <c r="K118" s="13">
        <f t="shared" si="34"/>
        <v>0</v>
      </c>
      <c r="L118" s="13">
        <f t="shared" si="34"/>
        <v>0</v>
      </c>
      <c r="M118" s="13">
        <f t="shared" si="34"/>
        <v>0</v>
      </c>
      <c r="N118" s="13">
        <f t="shared" si="34"/>
        <v>0</v>
      </c>
      <c r="O118" s="13">
        <f>+J118</f>
        <v>330000</v>
      </c>
    </row>
    <row r="119" spans="1:15" ht="12.75" customHeight="1">
      <c r="A119" s="28"/>
      <c r="B119" s="221"/>
      <c r="C119" s="195"/>
      <c r="D119" s="196"/>
      <c r="E119" s="5" t="s">
        <v>23</v>
      </c>
      <c r="F119" s="7"/>
      <c r="G119" s="7"/>
      <c r="H119" s="7"/>
      <c r="I119" s="7"/>
      <c r="J119" s="7"/>
      <c r="K119" s="7"/>
      <c r="L119" s="7"/>
      <c r="M119" s="7"/>
      <c r="N119" s="7"/>
      <c r="O119" s="6" t="s">
        <v>5</v>
      </c>
    </row>
    <row r="120" spans="1:15" ht="14.25" customHeight="1">
      <c r="A120" s="28"/>
      <c r="B120" s="222"/>
      <c r="C120" s="197"/>
      <c r="D120" s="198"/>
      <c r="E120" s="5" t="s">
        <v>25</v>
      </c>
      <c r="F120" s="7">
        <f>F124</f>
        <v>363000</v>
      </c>
      <c r="G120" s="7">
        <v>0</v>
      </c>
      <c r="H120" s="7">
        <v>0</v>
      </c>
      <c r="I120" s="7">
        <v>0</v>
      </c>
      <c r="J120" s="7">
        <f>J124</f>
        <v>330000</v>
      </c>
      <c r="K120" s="7">
        <v>0</v>
      </c>
      <c r="L120" s="7">
        <v>0</v>
      </c>
      <c r="M120" s="7">
        <v>0</v>
      </c>
      <c r="N120" s="7">
        <v>0</v>
      </c>
      <c r="O120" s="6" t="s">
        <v>5</v>
      </c>
    </row>
    <row r="121" spans="1:15" ht="12.75">
      <c r="A121" s="28"/>
      <c r="B121" s="199" t="s">
        <v>59</v>
      </c>
      <c r="C121" s="202" t="s">
        <v>22</v>
      </c>
      <c r="D121" s="202" t="s">
        <v>77</v>
      </c>
      <c r="E121" s="8" t="s">
        <v>14</v>
      </c>
      <c r="F121" s="15" t="s">
        <v>5</v>
      </c>
      <c r="G121" s="15" t="s">
        <v>5</v>
      </c>
      <c r="H121" s="15" t="s">
        <v>5</v>
      </c>
      <c r="I121" s="15" t="s">
        <v>5</v>
      </c>
      <c r="J121" s="15" t="s">
        <v>5</v>
      </c>
      <c r="K121" s="15" t="s">
        <v>5</v>
      </c>
      <c r="L121" s="15" t="s">
        <v>5</v>
      </c>
      <c r="M121" s="15" t="s">
        <v>5</v>
      </c>
      <c r="N121" s="15" t="s">
        <v>5</v>
      </c>
      <c r="O121" s="6" t="s">
        <v>5</v>
      </c>
    </row>
    <row r="122" spans="1:15" ht="12.75">
      <c r="A122" s="28"/>
      <c r="B122" s="200"/>
      <c r="C122" s="203"/>
      <c r="D122" s="203"/>
      <c r="E122" s="11" t="s">
        <v>17</v>
      </c>
      <c r="F122" s="7"/>
      <c r="G122" s="7"/>
      <c r="H122" s="7"/>
      <c r="I122" s="7"/>
      <c r="J122" s="7"/>
      <c r="K122" s="7"/>
      <c r="L122" s="7"/>
      <c r="M122" s="7"/>
      <c r="N122" s="7"/>
      <c r="O122" s="6" t="s">
        <v>5</v>
      </c>
    </row>
    <row r="123" spans="1:15" ht="12.75">
      <c r="A123" s="28"/>
      <c r="B123" s="200"/>
      <c r="C123" s="203"/>
      <c r="D123" s="203"/>
      <c r="E123" s="11" t="s">
        <v>18</v>
      </c>
      <c r="F123" s="7"/>
      <c r="G123" s="7"/>
      <c r="H123" s="7"/>
      <c r="I123" s="7"/>
      <c r="J123" s="7"/>
      <c r="K123" s="7"/>
      <c r="L123" s="7"/>
      <c r="M123" s="7"/>
      <c r="N123" s="7"/>
      <c r="O123" s="6" t="s">
        <v>5</v>
      </c>
    </row>
    <row r="124" spans="1:15" ht="12.75">
      <c r="A124" s="28"/>
      <c r="B124" s="201"/>
      <c r="C124" s="204"/>
      <c r="D124" s="204"/>
      <c r="E124" s="11" t="s">
        <v>19</v>
      </c>
      <c r="F124" s="7">
        <f>33000+J124</f>
        <v>363000</v>
      </c>
      <c r="G124" s="7">
        <v>0</v>
      </c>
      <c r="H124" s="7">
        <v>0</v>
      </c>
      <c r="I124" s="7">
        <v>0</v>
      </c>
      <c r="J124" s="7">
        <v>330000</v>
      </c>
      <c r="K124" s="7">
        <v>0</v>
      </c>
      <c r="L124" s="7">
        <v>0</v>
      </c>
      <c r="M124" s="7">
        <v>0</v>
      </c>
      <c r="N124" s="7">
        <v>0</v>
      </c>
      <c r="O124" s="6" t="s">
        <v>5</v>
      </c>
    </row>
    <row r="125" spans="1:15" s="20" customFormat="1" ht="18.75" customHeight="1">
      <c r="A125" s="44"/>
      <c r="B125" s="223" t="s">
        <v>46</v>
      </c>
      <c r="C125" s="224"/>
      <c r="D125" s="224"/>
      <c r="E125" s="45" t="s">
        <v>20</v>
      </c>
      <c r="F125" s="23"/>
      <c r="G125" s="23"/>
      <c r="H125" s="23"/>
      <c r="I125" s="23"/>
      <c r="J125" s="23"/>
      <c r="K125" s="46"/>
      <c r="L125" s="23"/>
      <c r="M125" s="23"/>
      <c r="N125" s="23"/>
      <c r="O125" s="18" t="s">
        <v>5</v>
      </c>
    </row>
    <row r="126" spans="1:15" ht="18" customHeight="1">
      <c r="A126" s="30" t="s">
        <v>36</v>
      </c>
      <c r="B126" s="220" t="s">
        <v>64</v>
      </c>
      <c r="C126" s="193"/>
      <c r="D126" s="194"/>
      <c r="E126" s="12" t="s">
        <v>21</v>
      </c>
      <c r="F126" s="13">
        <f aca="true" t="shared" si="35" ref="F126:N126">SUM(F127:F128)</f>
        <v>1230469</v>
      </c>
      <c r="G126" s="13">
        <f t="shared" si="35"/>
        <v>0</v>
      </c>
      <c r="H126" s="13">
        <f t="shared" si="35"/>
        <v>0</v>
      </c>
      <c r="I126" s="13">
        <f t="shared" si="35"/>
        <v>0</v>
      </c>
      <c r="J126" s="13">
        <f t="shared" si="35"/>
        <v>1200000</v>
      </c>
      <c r="K126" s="13">
        <f t="shared" si="35"/>
        <v>0</v>
      </c>
      <c r="L126" s="13">
        <f t="shared" si="35"/>
        <v>0</v>
      </c>
      <c r="M126" s="13">
        <f t="shared" si="35"/>
        <v>0</v>
      </c>
      <c r="N126" s="13">
        <f t="shared" si="35"/>
        <v>0</v>
      </c>
      <c r="O126" s="13">
        <f>J126+I126</f>
        <v>1200000</v>
      </c>
    </row>
    <row r="127" spans="1:15" ht="10.5" customHeight="1">
      <c r="A127" s="28"/>
      <c r="B127" s="221"/>
      <c r="C127" s="195"/>
      <c r="D127" s="196"/>
      <c r="E127" s="5" t="s">
        <v>23</v>
      </c>
      <c r="F127" s="7"/>
      <c r="G127" s="7"/>
      <c r="H127" s="7"/>
      <c r="I127" s="7"/>
      <c r="J127" s="7"/>
      <c r="K127" s="7"/>
      <c r="L127" s="7"/>
      <c r="M127" s="7"/>
      <c r="N127" s="7"/>
      <c r="O127" s="6" t="s">
        <v>5</v>
      </c>
    </row>
    <row r="128" spans="1:15" ht="11.25" customHeight="1">
      <c r="A128" s="28"/>
      <c r="B128" s="222"/>
      <c r="C128" s="197"/>
      <c r="D128" s="198"/>
      <c r="E128" s="5" t="s">
        <v>25</v>
      </c>
      <c r="F128" s="7">
        <f>F132</f>
        <v>1230469</v>
      </c>
      <c r="G128" s="7">
        <v>0</v>
      </c>
      <c r="H128" s="7">
        <v>0</v>
      </c>
      <c r="I128" s="7">
        <v>0</v>
      </c>
      <c r="J128" s="7">
        <f>J132</f>
        <v>1200000</v>
      </c>
      <c r="K128" s="7">
        <v>0</v>
      </c>
      <c r="L128" s="7">
        <v>0</v>
      </c>
      <c r="M128" s="7">
        <v>0</v>
      </c>
      <c r="N128" s="7">
        <v>0</v>
      </c>
      <c r="O128" s="6" t="s">
        <v>5</v>
      </c>
    </row>
    <row r="129" spans="1:15" ht="12.75" customHeight="1">
      <c r="A129" s="28"/>
      <c r="B129" s="225" t="s">
        <v>65</v>
      </c>
      <c r="C129" s="202" t="s">
        <v>22</v>
      </c>
      <c r="D129" s="202" t="s">
        <v>47</v>
      </c>
      <c r="E129" s="8" t="s">
        <v>14</v>
      </c>
      <c r="F129" s="15" t="s">
        <v>5</v>
      </c>
      <c r="G129" s="15" t="s">
        <v>5</v>
      </c>
      <c r="H129" s="15" t="s">
        <v>5</v>
      </c>
      <c r="I129" s="15" t="s">
        <v>5</v>
      </c>
      <c r="J129" s="15" t="s">
        <v>5</v>
      </c>
      <c r="K129" s="15" t="s">
        <v>5</v>
      </c>
      <c r="L129" s="15" t="s">
        <v>5</v>
      </c>
      <c r="M129" s="15" t="s">
        <v>5</v>
      </c>
      <c r="N129" s="15" t="s">
        <v>5</v>
      </c>
      <c r="O129" s="6" t="s">
        <v>5</v>
      </c>
    </row>
    <row r="130" spans="1:15" ht="14.25" customHeight="1">
      <c r="A130" s="28"/>
      <c r="B130" s="226"/>
      <c r="C130" s="203"/>
      <c r="D130" s="203"/>
      <c r="E130" s="11" t="s">
        <v>17</v>
      </c>
      <c r="F130" s="7"/>
      <c r="G130" s="7"/>
      <c r="H130" s="7"/>
      <c r="I130" s="7"/>
      <c r="J130" s="7"/>
      <c r="K130" s="7"/>
      <c r="L130" s="7"/>
      <c r="M130" s="7"/>
      <c r="N130" s="7"/>
      <c r="O130" s="6" t="s">
        <v>5</v>
      </c>
    </row>
    <row r="131" spans="1:15" ht="14.25" customHeight="1">
      <c r="A131" s="28"/>
      <c r="B131" s="226"/>
      <c r="C131" s="203"/>
      <c r="D131" s="203"/>
      <c r="E131" s="11" t="s">
        <v>18</v>
      </c>
      <c r="F131" s="7"/>
      <c r="G131" s="7"/>
      <c r="H131" s="7"/>
      <c r="I131" s="7"/>
      <c r="J131" s="7"/>
      <c r="K131" s="7"/>
      <c r="L131" s="7"/>
      <c r="M131" s="7"/>
      <c r="N131" s="7"/>
      <c r="O131" s="6" t="s">
        <v>5</v>
      </c>
    </row>
    <row r="132" spans="1:15" ht="16.5" customHeight="1">
      <c r="A132" s="28"/>
      <c r="B132" s="227"/>
      <c r="C132" s="204"/>
      <c r="D132" s="204"/>
      <c r="E132" s="11" t="s">
        <v>19</v>
      </c>
      <c r="F132" s="7">
        <f>SUM(G132:J132)+30469</f>
        <v>1230469</v>
      </c>
      <c r="G132" s="7">
        <v>0</v>
      </c>
      <c r="H132" s="7">
        <v>0</v>
      </c>
      <c r="I132" s="7">
        <v>0</v>
      </c>
      <c r="J132" s="7">
        <v>1200000</v>
      </c>
      <c r="K132" s="7">
        <v>0</v>
      </c>
      <c r="L132" s="7">
        <v>0</v>
      </c>
      <c r="M132" s="7">
        <v>0</v>
      </c>
      <c r="N132" s="7">
        <v>0</v>
      </c>
      <c r="O132" s="6" t="s">
        <v>5</v>
      </c>
    </row>
    <row r="133" spans="1:15" s="20" customFormat="1" ht="17.25" customHeight="1">
      <c r="A133" s="44"/>
      <c r="B133" s="223" t="s">
        <v>60</v>
      </c>
      <c r="C133" s="224"/>
      <c r="D133" s="224"/>
      <c r="E133" s="45" t="s">
        <v>20</v>
      </c>
      <c r="F133" s="23"/>
      <c r="G133" s="23"/>
      <c r="H133" s="23"/>
      <c r="I133" s="23"/>
      <c r="J133" s="23"/>
      <c r="K133" s="46"/>
      <c r="L133" s="23"/>
      <c r="M133" s="23"/>
      <c r="N133" s="23"/>
      <c r="O133" s="18" t="s">
        <v>5</v>
      </c>
    </row>
    <row r="134" spans="1:15" ht="12.75" hidden="1">
      <c r="A134" s="30" t="s">
        <v>36</v>
      </c>
      <c r="B134" s="251" t="s">
        <v>112</v>
      </c>
      <c r="C134" s="252"/>
      <c r="D134" s="253"/>
      <c r="E134" s="12" t="s">
        <v>21</v>
      </c>
      <c r="F134" s="13">
        <f aca="true" t="shared" si="36" ref="F134:N134">SUM(F135:F136)</f>
        <v>0</v>
      </c>
      <c r="G134" s="13">
        <f>SUM(G135:G136)</f>
        <v>0</v>
      </c>
      <c r="H134" s="13">
        <f t="shared" si="36"/>
        <v>0</v>
      </c>
      <c r="I134" s="13">
        <f t="shared" si="36"/>
        <v>0</v>
      </c>
      <c r="J134" s="13">
        <f t="shared" si="36"/>
        <v>0</v>
      </c>
      <c r="K134" s="13">
        <f t="shared" si="36"/>
        <v>0</v>
      </c>
      <c r="L134" s="13">
        <f t="shared" si="36"/>
        <v>0</v>
      </c>
      <c r="M134" s="13">
        <f t="shared" si="36"/>
        <v>0</v>
      </c>
      <c r="N134" s="13">
        <f t="shared" si="36"/>
        <v>0</v>
      </c>
      <c r="O134" s="13">
        <f>G134</f>
        <v>0</v>
      </c>
    </row>
    <row r="135" spans="1:15" ht="12.75" customHeight="1" hidden="1">
      <c r="A135" s="28"/>
      <c r="B135" s="228"/>
      <c r="C135" s="229"/>
      <c r="D135" s="230"/>
      <c r="E135" s="5" t="s">
        <v>23</v>
      </c>
      <c r="F135" s="7"/>
      <c r="G135" s="7"/>
      <c r="H135" s="7"/>
      <c r="I135" s="7"/>
      <c r="J135" s="7"/>
      <c r="K135" s="7"/>
      <c r="L135" s="7"/>
      <c r="M135" s="7"/>
      <c r="N135" s="7"/>
      <c r="O135" s="6" t="s">
        <v>5</v>
      </c>
    </row>
    <row r="136" spans="1:15" ht="11.25" customHeight="1" hidden="1">
      <c r="A136" s="28"/>
      <c r="B136" s="231"/>
      <c r="C136" s="232"/>
      <c r="D136" s="233"/>
      <c r="E136" s="5" t="s">
        <v>25</v>
      </c>
      <c r="F136" s="7">
        <f>F140</f>
        <v>0</v>
      </c>
      <c r="G136" s="7">
        <f>G140</f>
        <v>0</v>
      </c>
      <c r="H136" s="7">
        <v>0</v>
      </c>
      <c r="I136" s="7">
        <v>0</v>
      </c>
      <c r="J136" s="7">
        <f>J140</f>
        <v>0</v>
      </c>
      <c r="K136" s="7">
        <v>0</v>
      </c>
      <c r="L136" s="7">
        <v>0</v>
      </c>
      <c r="M136" s="7">
        <v>0</v>
      </c>
      <c r="N136" s="7">
        <v>0</v>
      </c>
      <c r="O136" s="6" t="s">
        <v>5</v>
      </c>
    </row>
    <row r="137" spans="1:15" ht="12.75" customHeight="1" hidden="1">
      <c r="A137" s="28"/>
      <c r="B137" s="199" t="s">
        <v>67</v>
      </c>
      <c r="C137" s="202" t="s">
        <v>22</v>
      </c>
      <c r="D137" s="202" t="s">
        <v>68</v>
      </c>
      <c r="E137" s="8" t="s">
        <v>14</v>
      </c>
      <c r="F137" s="15" t="s">
        <v>5</v>
      </c>
      <c r="G137" s="15" t="s">
        <v>5</v>
      </c>
      <c r="H137" s="15" t="s">
        <v>5</v>
      </c>
      <c r="I137" s="15" t="s">
        <v>5</v>
      </c>
      <c r="J137" s="15" t="s">
        <v>5</v>
      </c>
      <c r="K137" s="15" t="s">
        <v>5</v>
      </c>
      <c r="L137" s="15" t="s">
        <v>5</v>
      </c>
      <c r="M137" s="15" t="s">
        <v>5</v>
      </c>
      <c r="N137" s="15" t="s">
        <v>5</v>
      </c>
      <c r="O137" s="6" t="s">
        <v>5</v>
      </c>
    </row>
    <row r="138" spans="1:15" ht="12.75" hidden="1">
      <c r="A138" s="28"/>
      <c r="B138" s="200"/>
      <c r="C138" s="203"/>
      <c r="D138" s="203"/>
      <c r="E138" s="11" t="s">
        <v>17</v>
      </c>
      <c r="F138" s="7"/>
      <c r="G138" s="7"/>
      <c r="H138" s="7"/>
      <c r="I138" s="7"/>
      <c r="J138" s="7"/>
      <c r="K138" s="7"/>
      <c r="L138" s="7"/>
      <c r="M138" s="7"/>
      <c r="N138" s="7"/>
      <c r="O138" s="6" t="s">
        <v>5</v>
      </c>
    </row>
    <row r="139" spans="1:15" ht="11.25" customHeight="1" hidden="1">
      <c r="A139" s="28"/>
      <c r="B139" s="200"/>
      <c r="C139" s="203"/>
      <c r="D139" s="203"/>
      <c r="E139" s="11" t="s">
        <v>18</v>
      </c>
      <c r="F139" s="7"/>
      <c r="G139" s="7"/>
      <c r="H139" s="7"/>
      <c r="I139" s="7"/>
      <c r="J139" s="7"/>
      <c r="K139" s="7"/>
      <c r="L139" s="7"/>
      <c r="M139" s="7"/>
      <c r="N139" s="7"/>
      <c r="O139" s="6" t="s">
        <v>5</v>
      </c>
    </row>
    <row r="140" spans="1:15" ht="12.75" hidden="1">
      <c r="A140" s="28"/>
      <c r="B140" s="201"/>
      <c r="C140" s="204"/>
      <c r="D140" s="204"/>
      <c r="E140" s="11" t="s">
        <v>19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6" t="s">
        <v>5</v>
      </c>
    </row>
    <row r="141" spans="1:15" s="20" customFormat="1" ht="15.75" customHeight="1" hidden="1">
      <c r="A141" s="44"/>
      <c r="B141" s="188" t="s">
        <v>66</v>
      </c>
      <c r="C141" s="189"/>
      <c r="D141" s="189"/>
      <c r="E141" s="45" t="s">
        <v>20</v>
      </c>
      <c r="F141" s="23"/>
      <c r="G141" s="23"/>
      <c r="H141" s="23"/>
      <c r="I141" s="23"/>
      <c r="J141" s="23"/>
      <c r="K141" s="46"/>
      <c r="L141" s="23"/>
      <c r="M141" s="23"/>
      <c r="N141" s="23"/>
      <c r="O141" s="18" t="s">
        <v>5</v>
      </c>
    </row>
    <row r="142" spans="1:15" ht="14.25" customHeight="1">
      <c r="A142" s="30" t="s">
        <v>37</v>
      </c>
      <c r="B142" s="228" t="s">
        <v>111</v>
      </c>
      <c r="C142" s="229"/>
      <c r="D142" s="230"/>
      <c r="E142" s="12" t="s">
        <v>21</v>
      </c>
      <c r="F142" s="13">
        <f>F144</f>
        <v>404637</v>
      </c>
      <c r="G142" s="13">
        <f>SUM(G143:G144)</f>
        <v>0</v>
      </c>
      <c r="H142" s="13">
        <f aca="true" t="shared" si="37" ref="H142:N142">SUM(H143:H144)</f>
        <v>390000</v>
      </c>
      <c r="I142" s="13">
        <f t="shared" si="37"/>
        <v>0</v>
      </c>
      <c r="J142" s="13">
        <f t="shared" si="37"/>
        <v>0</v>
      </c>
      <c r="K142" s="13">
        <f t="shared" si="37"/>
        <v>0</v>
      </c>
      <c r="L142" s="13">
        <f t="shared" si="37"/>
        <v>0</v>
      </c>
      <c r="M142" s="13">
        <f t="shared" si="37"/>
        <v>0</v>
      </c>
      <c r="N142" s="13">
        <f t="shared" si="37"/>
        <v>0</v>
      </c>
      <c r="O142" s="13">
        <f>H142</f>
        <v>390000</v>
      </c>
    </row>
    <row r="143" spans="1:15" ht="12" customHeight="1">
      <c r="A143" s="28"/>
      <c r="B143" s="228"/>
      <c r="C143" s="229"/>
      <c r="D143" s="230"/>
      <c r="E143" s="5" t="s">
        <v>23</v>
      </c>
      <c r="F143" s="7"/>
      <c r="G143" s="7"/>
      <c r="H143" s="7"/>
      <c r="I143" s="7"/>
      <c r="J143" s="7"/>
      <c r="K143" s="7"/>
      <c r="L143" s="7"/>
      <c r="M143" s="7"/>
      <c r="N143" s="7"/>
      <c r="O143" s="6" t="s">
        <v>5</v>
      </c>
    </row>
    <row r="144" spans="1:15" ht="14.25" customHeight="1">
      <c r="A144" s="28"/>
      <c r="B144" s="231"/>
      <c r="C144" s="232"/>
      <c r="D144" s="233"/>
      <c r="E144" s="5" t="s">
        <v>25</v>
      </c>
      <c r="F144" s="7">
        <f>F148</f>
        <v>404637</v>
      </c>
      <c r="G144" s="7">
        <f>G148</f>
        <v>0</v>
      </c>
      <c r="H144" s="7">
        <f>H148</f>
        <v>390000</v>
      </c>
      <c r="I144" s="7">
        <v>0</v>
      </c>
      <c r="J144" s="7">
        <f>J148</f>
        <v>0</v>
      </c>
      <c r="K144" s="7">
        <v>0</v>
      </c>
      <c r="L144" s="7">
        <v>0</v>
      </c>
      <c r="M144" s="7">
        <v>0</v>
      </c>
      <c r="N144" s="7">
        <v>0</v>
      </c>
      <c r="O144" s="6" t="s">
        <v>5</v>
      </c>
    </row>
    <row r="145" spans="1:15" ht="12.75" customHeight="1">
      <c r="A145" s="28"/>
      <c r="B145" s="199" t="s">
        <v>67</v>
      </c>
      <c r="C145" s="202" t="s">
        <v>22</v>
      </c>
      <c r="D145" s="202" t="s">
        <v>78</v>
      </c>
      <c r="E145" s="8" t="s">
        <v>14</v>
      </c>
      <c r="F145" s="15" t="s">
        <v>5</v>
      </c>
      <c r="G145" s="15" t="s">
        <v>5</v>
      </c>
      <c r="H145" s="15" t="s">
        <v>5</v>
      </c>
      <c r="I145" s="15" t="s">
        <v>5</v>
      </c>
      <c r="J145" s="15" t="s">
        <v>5</v>
      </c>
      <c r="K145" s="15" t="s">
        <v>5</v>
      </c>
      <c r="L145" s="15" t="s">
        <v>5</v>
      </c>
      <c r="M145" s="15" t="s">
        <v>5</v>
      </c>
      <c r="N145" s="15" t="s">
        <v>5</v>
      </c>
      <c r="O145" s="6" t="s">
        <v>5</v>
      </c>
    </row>
    <row r="146" spans="1:15" ht="12.75">
      <c r="A146" s="28"/>
      <c r="B146" s="200"/>
      <c r="C146" s="203"/>
      <c r="D146" s="203"/>
      <c r="E146" s="11" t="s">
        <v>17</v>
      </c>
      <c r="F146" s="7"/>
      <c r="G146" s="7"/>
      <c r="H146" s="7"/>
      <c r="I146" s="7"/>
      <c r="J146" s="7"/>
      <c r="K146" s="7"/>
      <c r="L146" s="7"/>
      <c r="M146" s="7"/>
      <c r="N146" s="7"/>
      <c r="O146" s="6" t="s">
        <v>5</v>
      </c>
    </row>
    <row r="147" spans="1:15" ht="12.75">
      <c r="A147" s="28"/>
      <c r="B147" s="200"/>
      <c r="C147" s="203"/>
      <c r="D147" s="203"/>
      <c r="E147" s="11" t="s">
        <v>18</v>
      </c>
      <c r="F147" s="7"/>
      <c r="G147" s="7"/>
      <c r="H147" s="7"/>
      <c r="I147" s="7"/>
      <c r="J147" s="7"/>
      <c r="K147" s="7"/>
      <c r="L147" s="7"/>
      <c r="M147" s="7"/>
      <c r="N147" s="7"/>
      <c r="O147" s="6" t="s">
        <v>5</v>
      </c>
    </row>
    <row r="148" spans="1:15" ht="12.75">
      <c r="A148" s="28"/>
      <c r="B148" s="201"/>
      <c r="C148" s="204"/>
      <c r="D148" s="204"/>
      <c r="E148" s="11" t="s">
        <v>19</v>
      </c>
      <c r="F148" s="7">
        <f>H148+14637</f>
        <v>404637</v>
      </c>
      <c r="G148" s="7">
        <v>0</v>
      </c>
      <c r="H148" s="7">
        <v>390000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6" t="s">
        <v>5</v>
      </c>
    </row>
    <row r="149" spans="1:15" s="59" customFormat="1" ht="19.5" customHeight="1">
      <c r="A149" s="54"/>
      <c r="B149" s="176" t="s">
        <v>66</v>
      </c>
      <c r="C149" s="215"/>
      <c r="D149" s="215"/>
      <c r="E149" s="55" t="s">
        <v>20</v>
      </c>
      <c r="F149" s="56"/>
      <c r="G149" s="56"/>
      <c r="H149" s="56"/>
      <c r="I149" s="56"/>
      <c r="J149" s="56"/>
      <c r="K149" s="57"/>
      <c r="L149" s="56"/>
      <c r="M149" s="56"/>
      <c r="N149" s="56"/>
      <c r="O149" s="58" t="s">
        <v>5</v>
      </c>
    </row>
    <row r="150" spans="1:15" ht="14.25" customHeight="1">
      <c r="A150" s="30" t="s">
        <v>42</v>
      </c>
      <c r="B150" s="193" t="s">
        <v>128</v>
      </c>
      <c r="C150" s="193"/>
      <c r="D150" s="194"/>
      <c r="E150" s="12" t="s">
        <v>21</v>
      </c>
      <c r="F150" s="13">
        <f aca="true" t="shared" si="38" ref="F150:N150">SUM(F151:F152)</f>
        <v>1087500</v>
      </c>
      <c r="G150" s="13">
        <f t="shared" si="38"/>
        <v>0</v>
      </c>
      <c r="H150" s="13">
        <f t="shared" si="38"/>
        <v>755500</v>
      </c>
      <c r="I150" s="13">
        <f t="shared" si="38"/>
        <v>0</v>
      </c>
      <c r="J150" s="13">
        <f t="shared" si="38"/>
        <v>0</v>
      </c>
      <c r="K150" s="13">
        <f t="shared" si="38"/>
        <v>0</v>
      </c>
      <c r="L150" s="13">
        <f t="shared" si="38"/>
        <v>0</v>
      </c>
      <c r="M150" s="13">
        <f t="shared" si="38"/>
        <v>0</v>
      </c>
      <c r="N150" s="13">
        <f t="shared" si="38"/>
        <v>0</v>
      </c>
      <c r="O150" s="107">
        <v>7500</v>
      </c>
    </row>
    <row r="151" spans="1:15" ht="12.75">
      <c r="A151" s="28"/>
      <c r="B151" s="195"/>
      <c r="C151" s="195"/>
      <c r="D151" s="196"/>
      <c r="E151" s="5" t="s">
        <v>23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61" t="s">
        <v>5</v>
      </c>
    </row>
    <row r="152" spans="1:15" ht="12.75">
      <c r="A152" s="28"/>
      <c r="B152" s="197"/>
      <c r="C152" s="197"/>
      <c r="D152" s="198"/>
      <c r="E152" s="5" t="s">
        <v>25</v>
      </c>
      <c r="F152" s="7">
        <f>SUM(F156:F157)</f>
        <v>1087500</v>
      </c>
      <c r="G152" s="7">
        <f>SUM(G156:G157)</f>
        <v>0</v>
      </c>
      <c r="H152" s="7">
        <f>SUM(H156:H157)</f>
        <v>755500</v>
      </c>
      <c r="I152" s="7">
        <f>SUM(I156:I157)</f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61" t="s">
        <v>5</v>
      </c>
    </row>
    <row r="153" spans="1:15" ht="12.75">
      <c r="A153" s="28"/>
      <c r="B153" s="199" t="s">
        <v>90</v>
      </c>
      <c r="C153" s="202" t="s">
        <v>22</v>
      </c>
      <c r="D153" s="202" t="s">
        <v>78</v>
      </c>
      <c r="E153" s="8" t="s">
        <v>14</v>
      </c>
      <c r="F153" s="15" t="s">
        <v>5</v>
      </c>
      <c r="G153" s="15" t="s">
        <v>5</v>
      </c>
      <c r="H153" s="15" t="s">
        <v>5</v>
      </c>
      <c r="I153" s="15" t="s">
        <v>5</v>
      </c>
      <c r="J153" s="15" t="s">
        <v>5</v>
      </c>
      <c r="K153" s="15" t="s">
        <v>5</v>
      </c>
      <c r="L153" s="15" t="s">
        <v>5</v>
      </c>
      <c r="M153" s="15" t="s">
        <v>5</v>
      </c>
      <c r="N153" s="15" t="s">
        <v>5</v>
      </c>
      <c r="O153" s="61" t="s">
        <v>5</v>
      </c>
    </row>
    <row r="154" spans="1:15" ht="14.25" customHeight="1">
      <c r="A154" s="28"/>
      <c r="B154" s="200"/>
      <c r="C154" s="203"/>
      <c r="D154" s="203"/>
      <c r="E154" s="11" t="s">
        <v>17</v>
      </c>
      <c r="F154" s="7"/>
      <c r="G154" s="7"/>
      <c r="H154" s="7"/>
      <c r="I154" s="7"/>
      <c r="J154" s="7"/>
      <c r="K154" s="7"/>
      <c r="L154" s="7"/>
      <c r="M154" s="7"/>
      <c r="N154" s="7"/>
      <c r="O154" s="61" t="s">
        <v>5</v>
      </c>
    </row>
    <row r="155" spans="1:15" ht="14.25" customHeight="1">
      <c r="A155" s="28"/>
      <c r="B155" s="200"/>
      <c r="C155" s="203"/>
      <c r="D155" s="203"/>
      <c r="E155" s="11" t="s">
        <v>18</v>
      </c>
      <c r="F155" s="7"/>
      <c r="G155" s="7"/>
      <c r="H155" s="7"/>
      <c r="I155" s="7"/>
      <c r="J155" s="7"/>
      <c r="K155" s="7"/>
      <c r="L155" s="7"/>
      <c r="M155" s="7"/>
      <c r="N155" s="7"/>
      <c r="O155" s="61" t="s">
        <v>5</v>
      </c>
    </row>
    <row r="156" spans="1:15" ht="12.75">
      <c r="A156" s="28"/>
      <c r="B156" s="201"/>
      <c r="C156" s="204"/>
      <c r="D156" s="204"/>
      <c r="E156" s="11" t="s">
        <v>19</v>
      </c>
      <c r="F156" s="23">
        <f>32000+H156+I156+200000</f>
        <v>777711</v>
      </c>
      <c r="G156" s="7">
        <v>0</v>
      </c>
      <c r="H156" s="7">
        <f>535500+10211</f>
        <v>545711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61" t="s">
        <v>5</v>
      </c>
    </row>
    <row r="157" spans="1:15" s="20" customFormat="1" ht="18.75" customHeight="1">
      <c r="A157" s="44"/>
      <c r="B157" s="188" t="s">
        <v>92</v>
      </c>
      <c r="C157" s="189"/>
      <c r="D157" s="189"/>
      <c r="E157" s="104" t="s">
        <v>93</v>
      </c>
      <c r="F157" s="23">
        <f>100000+H157</f>
        <v>309789</v>
      </c>
      <c r="G157" s="23">
        <v>0</v>
      </c>
      <c r="H157" s="23">
        <v>209789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62" t="s">
        <v>5</v>
      </c>
    </row>
    <row r="158" spans="1:15" ht="20.25" customHeight="1">
      <c r="A158" s="30" t="s">
        <v>127</v>
      </c>
      <c r="B158" s="193" t="s">
        <v>129</v>
      </c>
      <c r="C158" s="193"/>
      <c r="D158" s="194"/>
      <c r="E158" s="12" t="s">
        <v>21</v>
      </c>
      <c r="F158" s="13">
        <f aca="true" t="shared" si="39" ref="F158:N158">SUM(F159:F160)</f>
        <v>370477</v>
      </c>
      <c r="G158" s="13">
        <f t="shared" si="39"/>
        <v>0</v>
      </c>
      <c r="H158" s="13">
        <f t="shared" si="39"/>
        <v>350551</v>
      </c>
      <c r="I158" s="13">
        <f t="shared" si="39"/>
        <v>0</v>
      </c>
      <c r="J158" s="13">
        <f t="shared" si="39"/>
        <v>0</v>
      </c>
      <c r="K158" s="13">
        <f t="shared" si="39"/>
        <v>0</v>
      </c>
      <c r="L158" s="13">
        <f t="shared" si="39"/>
        <v>0</v>
      </c>
      <c r="M158" s="13">
        <f t="shared" si="39"/>
        <v>0</v>
      </c>
      <c r="N158" s="13">
        <f t="shared" si="39"/>
        <v>0</v>
      </c>
      <c r="O158" s="107">
        <f>G158+H158+I158</f>
        <v>350551</v>
      </c>
    </row>
    <row r="159" spans="1:15" ht="12.75">
      <c r="A159" s="28"/>
      <c r="B159" s="195"/>
      <c r="C159" s="195"/>
      <c r="D159" s="196"/>
      <c r="E159" s="5" t="s">
        <v>23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61" t="s">
        <v>5</v>
      </c>
    </row>
    <row r="160" spans="1:15" ht="18.75" customHeight="1">
      <c r="A160" s="28"/>
      <c r="B160" s="197"/>
      <c r="C160" s="197"/>
      <c r="D160" s="198"/>
      <c r="E160" s="5" t="s">
        <v>25</v>
      </c>
      <c r="F160" s="7">
        <f>SUM(F162:F165)</f>
        <v>370477</v>
      </c>
      <c r="G160" s="7">
        <f>SUM(G162:G165)</f>
        <v>0</v>
      </c>
      <c r="H160" s="7">
        <f>SUM(H162:H165)</f>
        <v>350551</v>
      </c>
      <c r="I160" s="7">
        <f>SUM(I164:I165)</f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61" t="s">
        <v>5</v>
      </c>
    </row>
    <row r="161" spans="1:15" ht="12.75">
      <c r="A161" s="28"/>
      <c r="B161" s="199" t="s">
        <v>90</v>
      </c>
      <c r="C161" s="202" t="s">
        <v>22</v>
      </c>
      <c r="D161" s="202" t="s">
        <v>130</v>
      </c>
      <c r="E161" s="8" t="s">
        <v>14</v>
      </c>
      <c r="F161" s="15" t="s">
        <v>5</v>
      </c>
      <c r="G161" s="15" t="s">
        <v>5</v>
      </c>
      <c r="H161" s="15" t="s">
        <v>5</v>
      </c>
      <c r="I161" s="15" t="s">
        <v>5</v>
      </c>
      <c r="J161" s="15" t="s">
        <v>5</v>
      </c>
      <c r="K161" s="15" t="s">
        <v>5</v>
      </c>
      <c r="L161" s="15" t="s">
        <v>5</v>
      </c>
      <c r="M161" s="15" t="s">
        <v>5</v>
      </c>
      <c r="N161" s="15" t="s">
        <v>5</v>
      </c>
      <c r="O161" s="61" t="s">
        <v>5</v>
      </c>
    </row>
    <row r="162" spans="1:15" ht="15.75" customHeight="1">
      <c r="A162" s="28"/>
      <c r="B162" s="200"/>
      <c r="C162" s="203"/>
      <c r="D162" s="203"/>
      <c r="E162" s="11" t="s">
        <v>17</v>
      </c>
      <c r="F162" s="23">
        <f>H162+I162</f>
        <v>280440</v>
      </c>
      <c r="G162" s="7">
        <v>0</v>
      </c>
      <c r="H162" s="7">
        <v>280440</v>
      </c>
      <c r="I162" s="7"/>
      <c r="J162" s="7"/>
      <c r="K162" s="7"/>
      <c r="L162" s="7"/>
      <c r="M162" s="7"/>
      <c r="N162" s="7"/>
      <c r="O162" s="61" t="s">
        <v>5</v>
      </c>
    </row>
    <row r="163" spans="1:15" ht="18" customHeight="1">
      <c r="A163" s="28"/>
      <c r="B163" s="200"/>
      <c r="C163" s="203"/>
      <c r="D163" s="203"/>
      <c r="E163" s="11" t="s">
        <v>18</v>
      </c>
      <c r="F163" s="23">
        <f>H163+I163</f>
        <v>0</v>
      </c>
      <c r="G163" s="7">
        <v>0</v>
      </c>
      <c r="H163" s="7">
        <v>0</v>
      </c>
      <c r="I163" s="7"/>
      <c r="J163" s="7"/>
      <c r="K163" s="7"/>
      <c r="L163" s="7"/>
      <c r="M163" s="7"/>
      <c r="N163" s="7"/>
      <c r="O163" s="61" t="s">
        <v>5</v>
      </c>
    </row>
    <row r="164" spans="1:15" ht="12.75">
      <c r="A164" s="28"/>
      <c r="B164" s="201"/>
      <c r="C164" s="204"/>
      <c r="D164" s="204"/>
      <c r="E164" s="11" t="s">
        <v>19</v>
      </c>
      <c r="F164" s="23">
        <f>19926+H164</f>
        <v>90037</v>
      </c>
      <c r="G164" s="7">
        <v>0</v>
      </c>
      <c r="H164" s="7">
        <v>70111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61" t="s">
        <v>5</v>
      </c>
    </row>
    <row r="165" spans="1:15" s="20" customFormat="1" ht="15" customHeight="1">
      <c r="A165" s="44"/>
      <c r="B165" s="188" t="s">
        <v>92</v>
      </c>
      <c r="C165" s="189"/>
      <c r="D165" s="189"/>
      <c r="E165" s="55" t="s">
        <v>20</v>
      </c>
      <c r="F165" s="23">
        <f>SUM(G165:I165)</f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62" t="s">
        <v>5</v>
      </c>
    </row>
    <row r="166" spans="1:15" ht="19.5" customHeight="1">
      <c r="A166" s="30" t="s">
        <v>133</v>
      </c>
      <c r="B166" s="220" t="s">
        <v>94</v>
      </c>
      <c r="C166" s="193"/>
      <c r="D166" s="194"/>
      <c r="E166" s="12" t="s">
        <v>21</v>
      </c>
      <c r="F166" s="13">
        <f aca="true" t="shared" si="40" ref="F166:N166">SUM(F167:F168)</f>
        <v>33211</v>
      </c>
      <c r="G166" s="13">
        <f t="shared" si="40"/>
        <v>0</v>
      </c>
      <c r="H166" s="13">
        <f t="shared" si="40"/>
        <v>11624</v>
      </c>
      <c r="I166" s="13">
        <f t="shared" si="40"/>
        <v>0</v>
      </c>
      <c r="J166" s="13">
        <f t="shared" si="40"/>
        <v>0</v>
      </c>
      <c r="K166" s="13">
        <f t="shared" si="40"/>
        <v>0</v>
      </c>
      <c r="L166" s="13">
        <f t="shared" si="40"/>
        <v>0</v>
      </c>
      <c r="M166" s="13">
        <f t="shared" si="40"/>
        <v>0</v>
      </c>
      <c r="N166" s="13">
        <f t="shared" si="40"/>
        <v>0</v>
      </c>
      <c r="O166" s="13">
        <v>0</v>
      </c>
    </row>
    <row r="167" spans="1:15" s="20" customFormat="1" ht="23.25" customHeight="1">
      <c r="A167" s="32"/>
      <c r="B167" s="221"/>
      <c r="C167" s="195"/>
      <c r="D167" s="196"/>
      <c r="E167" s="22" t="s">
        <v>23</v>
      </c>
      <c r="F167" s="23">
        <f aca="true" t="shared" si="41" ref="F167:N167">F170</f>
        <v>33211</v>
      </c>
      <c r="G167" s="23">
        <f t="shared" si="41"/>
        <v>0</v>
      </c>
      <c r="H167" s="23">
        <f t="shared" si="41"/>
        <v>11624</v>
      </c>
      <c r="I167" s="23">
        <f t="shared" si="41"/>
        <v>0</v>
      </c>
      <c r="J167" s="23">
        <f t="shared" si="41"/>
        <v>0</v>
      </c>
      <c r="K167" s="23">
        <f t="shared" si="41"/>
        <v>0</v>
      </c>
      <c r="L167" s="23">
        <f t="shared" si="41"/>
        <v>0</v>
      </c>
      <c r="M167" s="23">
        <f t="shared" si="41"/>
        <v>0</v>
      </c>
      <c r="N167" s="23">
        <f t="shared" si="41"/>
        <v>0</v>
      </c>
      <c r="O167" s="18" t="s">
        <v>5</v>
      </c>
    </row>
    <row r="168" spans="1:15" s="19" customFormat="1" ht="27.75" customHeight="1">
      <c r="A168" s="33"/>
      <c r="B168" s="222"/>
      <c r="C168" s="197"/>
      <c r="D168" s="198"/>
      <c r="E168" s="16" t="s">
        <v>25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8" t="s">
        <v>5</v>
      </c>
    </row>
    <row r="169" spans="1:15" ht="14.25" customHeight="1">
      <c r="A169" s="28"/>
      <c r="B169" s="225" t="s">
        <v>61</v>
      </c>
      <c r="C169" s="202" t="s">
        <v>22</v>
      </c>
      <c r="D169" s="202" t="s">
        <v>78</v>
      </c>
      <c r="E169" s="8" t="s">
        <v>14</v>
      </c>
      <c r="F169" s="15" t="s">
        <v>5</v>
      </c>
      <c r="G169" s="15" t="s">
        <v>5</v>
      </c>
      <c r="H169" s="15" t="s">
        <v>5</v>
      </c>
      <c r="I169" s="15" t="s">
        <v>5</v>
      </c>
      <c r="J169" s="15" t="s">
        <v>5</v>
      </c>
      <c r="K169" s="15" t="s">
        <v>5</v>
      </c>
      <c r="L169" s="15" t="s">
        <v>5</v>
      </c>
      <c r="M169" s="15" t="s">
        <v>5</v>
      </c>
      <c r="N169" s="15" t="s">
        <v>5</v>
      </c>
      <c r="O169" s="6" t="s">
        <v>5</v>
      </c>
    </row>
    <row r="170" spans="1:15" ht="23.25" customHeight="1">
      <c r="A170" s="28"/>
      <c r="B170" s="227"/>
      <c r="C170" s="204"/>
      <c r="D170" s="204"/>
      <c r="E170" s="11" t="s">
        <v>49</v>
      </c>
      <c r="F170" s="7">
        <f>4982+16605+H170</f>
        <v>33211</v>
      </c>
      <c r="G170" s="7">
        <v>0</v>
      </c>
      <c r="H170" s="7">
        <v>11624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6" t="s">
        <v>5</v>
      </c>
    </row>
    <row r="171" spans="1:15" s="20" customFormat="1" ht="15.75" customHeight="1">
      <c r="A171" s="44"/>
      <c r="B171" s="223" t="s">
        <v>50</v>
      </c>
      <c r="C171" s="224"/>
      <c r="D171" s="224"/>
      <c r="E171" s="45" t="s">
        <v>51</v>
      </c>
      <c r="F171" s="23"/>
      <c r="G171" s="23"/>
      <c r="H171" s="23"/>
      <c r="I171" s="23"/>
      <c r="J171" s="23"/>
      <c r="K171" s="46"/>
      <c r="L171" s="23"/>
      <c r="M171" s="23"/>
      <c r="N171" s="23"/>
      <c r="O171" s="18" t="s">
        <v>5</v>
      </c>
    </row>
    <row r="172" spans="1:15" ht="17.25" customHeight="1">
      <c r="A172" s="30" t="s">
        <v>134</v>
      </c>
      <c r="B172" s="220" t="s">
        <v>143</v>
      </c>
      <c r="C172" s="193"/>
      <c r="D172" s="194"/>
      <c r="E172" s="12" t="s">
        <v>21</v>
      </c>
      <c r="F172" s="13">
        <f aca="true" t="shared" si="42" ref="F172:N172">SUM(F173:F174)</f>
        <v>40000</v>
      </c>
      <c r="G172" s="13">
        <f t="shared" si="42"/>
        <v>0</v>
      </c>
      <c r="H172" s="13">
        <f t="shared" si="42"/>
        <v>0</v>
      </c>
      <c r="I172" s="13">
        <f t="shared" si="42"/>
        <v>40000</v>
      </c>
      <c r="J172" s="13">
        <f t="shared" si="42"/>
        <v>0</v>
      </c>
      <c r="K172" s="13">
        <f t="shared" si="42"/>
        <v>0</v>
      </c>
      <c r="L172" s="13">
        <f t="shared" si="42"/>
        <v>0</v>
      </c>
      <c r="M172" s="13">
        <f t="shared" si="42"/>
        <v>0</v>
      </c>
      <c r="N172" s="13">
        <f t="shared" si="42"/>
        <v>0</v>
      </c>
      <c r="O172" s="13">
        <f>H172+I172</f>
        <v>40000</v>
      </c>
    </row>
    <row r="173" spans="1:15" ht="18" customHeight="1">
      <c r="A173" s="28"/>
      <c r="B173" s="221"/>
      <c r="C173" s="195"/>
      <c r="D173" s="196"/>
      <c r="E173" s="5" t="s">
        <v>23</v>
      </c>
      <c r="F173" s="7">
        <f>F176</f>
        <v>40000</v>
      </c>
      <c r="G173" s="7">
        <f aca="true" t="shared" si="43" ref="G173:N173">G176</f>
        <v>0</v>
      </c>
      <c r="H173" s="7">
        <f t="shared" si="43"/>
        <v>0</v>
      </c>
      <c r="I173" s="7">
        <f t="shared" si="43"/>
        <v>40000</v>
      </c>
      <c r="J173" s="7">
        <f t="shared" si="43"/>
        <v>0</v>
      </c>
      <c r="K173" s="7">
        <f t="shared" si="43"/>
        <v>0</v>
      </c>
      <c r="L173" s="7">
        <f t="shared" si="43"/>
        <v>0</v>
      </c>
      <c r="M173" s="7">
        <f t="shared" si="43"/>
        <v>0</v>
      </c>
      <c r="N173" s="7">
        <f t="shared" si="43"/>
        <v>0</v>
      </c>
      <c r="O173" s="6" t="s">
        <v>5</v>
      </c>
    </row>
    <row r="174" spans="1:15" ht="17.25" customHeight="1">
      <c r="A174" s="28"/>
      <c r="B174" s="222"/>
      <c r="C174" s="197"/>
      <c r="D174" s="198"/>
      <c r="E174" s="5" t="s">
        <v>25</v>
      </c>
      <c r="F174" s="7"/>
      <c r="G174" s="7"/>
      <c r="H174" s="7"/>
      <c r="I174" s="7"/>
      <c r="J174" s="7"/>
      <c r="K174" s="7"/>
      <c r="L174" s="7"/>
      <c r="M174" s="7"/>
      <c r="N174" s="7"/>
      <c r="O174" s="6" t="s">
        <v>5</v>
      </c>
    </row>
    <row r="175" spans="1:15" ht="12.75" customHeight="1">
      <c r="A175" s="28"/>
      <c r="B175" s="225" t="s">
        <v>61</v>
      </c>
      <c r="C175" s="202" t="s">
        <v>22</v>
      </c>
      <c r="D175" s="202" t="s">
        <v>126</v>
      </c>
      <c r="E175" s="8" t="s">
        <v>14</v>
      </c>
      <c r="F175" s="15" t="s">
        <v>5</v>
      </c>
      <c r="G175" s="15" t="s">
        <v>5</v>
      </c>
      <c r="H175" s="15" t="s">
        <v>5</v>
      </c>
      <c r="I175" s="15" t="s">
        <v>5</v>
      </c>
      <c r="J175" s="15" t="s">
        <v>5</v>
      </c>
      <c r="K175" s="15" t="s">
        <v>5</v>
      </c>
      <c r="L175" s="15" t="s">
        <v>5</v>
      </c>
      <c r="M175" s="15" t="s">
        <v>5</v>
      </c>
      <c r="N175" s="15" t="s">
        <v>5</v>
      </c>
      <c r="O175" s="6" t="s">
        <v>5</v>
      </c>
    </row>
    <row r="176" spans="1:15" ht="23.25" customHeight="1">
      <c r="A176" s="28"/>
      <c r="B176" s="227"/>
      <c r="C176" s="204"/>
      <c r="D176" s="204"/>
      <c r="E176" s="11" t="s">
        <v>49</v>
      </c>
      <c r="F176" s="7">
        <f>H176+I176</f>
        <v>40000</v>
      </c>
      <c r="G176" s="7">
        <v>0</v>
      </c>
      <c r="H176" s="7">
        <v>0</v>
      </c>
      <c r="I176" s="7">
        <v>40000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6" t="s">
        <v>5</v>
      </c>
    </row>
    <row r="177" spans="1:15" ht="14.25" customHeight="1">
      <c r="A177" s="34"/>
      <c r="B177" s="205" t="s">
        <v>50</v>
      </c>
      <c r="C177" s="206"/>
      <c r="D177" s="206"/>
      <c r="E177" s="11" t="s">
        <v>51</v>
      </c>
      <c r="F177" s="7"/>
      <c r="G177" s="7"/>
      <c r="H177" s="7"/>
      <c r="I177" s="7"/>
      <c r="J177" s="7"/>
      <c r="K177" s="15"/>
      <c r="L177" s="7"/>
      <c r="M177" s="7"/>
      <c r="N177" s="7"/>
      <c r="O177" s="6" t="s">
        <v>5</v>
      </c>
    </row>
    <row r="178" spans="1:15" ht="27" customHeight="1">
      <c r="A178" s="30" t="s">
        <v>161</v>
      </c>
      <c r="B178" s="221" t="s">
        <v>95</v>
      </c>
      <c r="C178" s="195"/>
      <c r="D178" s="196"/>
      <c r="E178" s="12" t="s">
        <v>21</v>
      </c>
      <c r="F178" s="13">
        <f aca="true" t="shared" si="44" ref="F178:N178">SUM(F179:F180)</f>
        <v>41512.5</v>
      </c>
      <c r="G178" s="13">
        <f t="shared" si="44"/>
        <v>0</v>
      </c>
      <c r="H178" s="13">
        <f t="shared" si="44"/>
        <v>23247</v>
      </c>
      <c r="I178" s="13">
        <f t="shared" si="44"/>
        <v>8302.5</v>
      </c>
      <c r="J178" s="13">
        <f t="shared" si="44"/>
        <v>0</v>
      </c>
      <c r="K178" s="13">
        <f t="shared" si="44"/>
        <v>0</v>
      </c>
      <c r="L178" s="13">
        <f t="shared" si="44"/>
        <v>0</v>
      </c>
      <c r="M178" s="13">
        <f t="shared" si="44"/>
        <v>0</v>
      </c>
      <c r="N178" s="13">
        <f t="shared" si="44"/>
        <v>0</v>
      </c>
      <c r="O178" s="13">
        <v>0</v>
      </c>
    </row>
    <row r="179" spans="1:15" ht="30" customHeight="1">
      <c r="A179" s="28"/>
      <c r="B179" s="221"/>
      <c r="C179" s="195"/>
      <c r="D179" s="196"/>
      <c r="E179" s="5" t="s">
        <v>23</v>
      </c>
      <c r="F179" s="7">
        <f aca="true" t="shared" si="45" ref="F179:N179">F182</f>
        <v>41512.5</v>
      </c>
      <c r="G179" s="7">
        <f t="shared" si="45"/>
        <v>0</v>
      </c>
      <c r="H179" s="7">
        <f t="shared" si="45"/>
        <v>23247</v>
      </c>
      <c r="I179" s="7">
        <f t="shared" si="45"/>
        <v>8302.5</v>
      </c>
      <c r="J179" s="7">
        <f t="shared" si="45"/>
        <v>0</v>
      </c>
      <c r="K179" s="7">
        <f t="shared" si="45"/>
        <v>0</v>
      </c>
      <c r="L179" s="7">
        <f t="shared" si="45"/>
        <v>0</v>
      </c>
      <c r="M179" s="7">
        <f t="shared" si="45"/>
        <v>0</v>
      </c>
      <c r="N179" s="7">
        <f t="shared" si="45"/>
        <v>0</v>
      </c>
      <c r="O179" s="6" t="s">
        <v>5</v>
      </c>
    </row>
    <row r="180" spans="1:15" ht="26.25" customHeight="1">
      <c r="A180" s="28"/>
      <c r="B180" s="222"/>
      <c r="C180" s="197"/>
      <c r="D180" s="198"/>
      <c r="E180" s="5" t="s">
        <v>25</v>
      </c>
      <c r="F180" s="7"/>
      <c r="G180" s="7"/>
      <c r="H180" s="7"/>
      <c r="I180" s="7"/>
      <c r="J180" s="7"/>
      <c r="K180" s="7"/>
      <c r="L180" s="7"/>
      <c r="M180" s="7"/>
      <c r="N180" s="7"/>
      <c r="O180" s="6" t="s">
        <v>5</v>
      </c>
    </row>
    <row r="181" spans="1:15" ht="12.75" customHeight="1">
      <c r="A181" s="28"/>
      <c r="B181" s="225" t="s">
        <v>61</v>
      </c>
      <c r="C181" s="202" t="s">
        <v>22</v>
      </c>
      <c r="D181" s="202" t="s">
        <v>91</v>
      </c>
      <c r="E181" s="8" t="s">
        <v>14</v>
      </c>
      <c r="F181" s="15" t="s">
        <v>5</v>
      </c>
      <c r="G181" s="15" t="s">
        <v>5</v>
      </c>
      <c r="H181" s="15" t="s">
        <v>5</v>
      </c>
      <c r="I181" s="15" t="s">
        <v>5</v>
      </c>
      <c r="J181" s="15" t="s">
        <v>5</v>
      </c>
      <c r="K181" s="15" t="s">
        <v>5</v>
      </c>
      <c r="L181" s="15" t="s">
        <v>5</v>
      </c>
      <c r="M181" s="15" t="s">
        <v>5</v>
      </c>
      <c r="N181" s="15" t="s">
        <v>5</v>
      </c>
      <c r="O181" s="6" t="s">
        <v>5</v>
      </c>
    </row>
    <row r="182" spans="1:15" ht="23.25" customHeight="1">
      <c r="A182" s="28"/>
      <c r="B182" s="227"/>
      <c r="C182" s="204"/>
      <c r="D182" s="204"/>
      <c r="E182" s="11" t="s">
        <v>49</v>
      </c>
      <c r="F182" s="7">
        <f>9963+H182+I182</f>
        <v>41512.5</v>
      </c>
      <c r="G182" s="7">
        <v>0</v>
      </c>
      <c r="H182" s="7">
        <f>14944.5+8302.5</f>
        <v>23247</v>
      </c>
      <c r="I182" s="7">
        <v>8302.5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6" t="s">
        <v>5</v>
      </c>
    </row>
    <row r="183" spans="1:15" ht="18.75" customHeight="1">
      <c r="A183" s="34"/>
      <c r="B183" s="205" t="s">
        <v>50</v>
      </c>
      <c r="C183" s="206"/>
      <c r="D183" s="206"/>
      <c r="E183" s="64" t="s">
        <v>51</v>
      </c>
      <c r="F183" s="101"/>
      <c r="G183" s="101"/>
      <c r="H183" s="101"/>
      <c r="I183" s="101"/>
      <c r="J183" s="101"/>
      <c r="K183" s="83"/>
      <c r="L183" s="101"/>
      <c r="M183" s="101"/>
      <c r="N183" s="101"/>
      <c r="O183" s="84" t="s">
        <v>5</v>
      </c>
    </row>
    <row r="184" spans="1:15" ht="18.75" customHeight="1">
      <c r="A184" s="30" t="s">
        <v>162</v>
      </c>
      <c r="B184" s="221" t="s">
        <v>146</v>
      </c>
      <c r="C184" s="195"/>
      <c r="D184" s="196"/>
      <c r="E184" s="63" t="s">
        <v>21</v>
      </c>
      <c r="F184" s="100">
        <f aca="true" t="shared" si="46" ref="F184:N184">SUM(F185:F186)</f>
        <v>1250303.8</v>
      </c>
      <c r="G184" s="100">
        <f t="shared" si="46"/>
        <v>0</v>
      </c>
      <c r="H184" s="100">
        <f t="shared" si="46"/>
        <v>380000</v>
      </c>
      <c r="I184" s="100">
        <f t="shared" si="46"/>
        <v>400000</v>
      </c>
      <c r="J184" s="100">
        <f t="shared" si="46"/>
        <v>302203.8</v>
      </c>
      <c r="K184" s="100">
        <f t="shared" si="46"/>
        <v>0</v>
      </c>
      <c r="L184" s="100">
        <f t="shared" si="46"/>
        <v>0</v>
      </c>
      <c r="M184" s="100">
        <f t="shared" si="46"/>
        <v>0</v>
      </c>
      <c r="N184" s="100">
        <f t="shared" si="46"/>
        <v>0</v>
      </c>
      <c r="O184" s="100">
        <v>0</v>
      </c>
    </row>
    <row r="185" spans="1:15" ht="12" customHeight="1">
      <c r="A185" s="28"/>
      <c r="B185" s="221"/>
      <c r="C185" s="195"/>
      <c r="D185" s="196"/>
      <c r="E185" s="5" t="s">
        <v>23</v>
      </c>
      <c r="F185" s="7">
        <f aca="true" t="shared" si="47" ref="F185:N185">F188</f>
        <v>1250303.8</v>
      </c>
      <c r="G185" s="7">
        <f t="shared" si="47"/>
        <v>0</v>
      </c>
      <c r="H185" s="7">
        <f t="shared" si="47"/>
        <v>380000</v>
      </c>
      <c r="I185" s="7">
        <f t="shared" si="47"/>
        <v>400000</v>
      </c>
      <c r="J185" s="7">
        <f t="shared" si="47"/>
        <v>302203.8</v>
      </c>
      <c r="K185" s="7">
        <f t="shared" si="47"/>
        <v>0</v>
      </c>
      <c r="L185" s="7">
        <f t="shared" si="47"/>
        <v>0</v>
      </c>
      <c r="M185" s="7">
        <f t="shared" si="47"/>
        <v>0</v>
      </c>
      <c r="N185" s="7">
        <f t="shared" si="47"/>
        <v>0</v>
      </c>
      <c r="O185" s="6" t="s">
        <v>5</v>
      </c>
    </row>
    <row r="186" spans="1:15" ht="14.25" customHeight="1">
      <c r="A186" s="28"/>
      <c r="B186" s="222"/>
      <c r="C186" s="197"/>
      <c r="D186" s="198"/>
      <c r="E186" s="5" t="s">
        <v>25</v>
      </c>
      <c r="F186" s="7"/>
      <c r="G186" s="7"/>
      <c r="H186" s="7"/>
      <c r="I186" s="7"/>
      <c r="J186" s="7"/>
      <c r="K186" s="7"/>
      <c r="L186" s="7"/>
      <c r="M186" s="7"/>
      <c r="N186" s="7"/>
      <c r="O186" s="6" t="s">
        <v>5</v>
      </c>
    </row>
    <row r="187" spans="1:15" ht="21" customHeight="1">
      <c r="A187" s="28"/>
      <c r="B187" s="234" t="s">
        <v>52</v>
      </c>
      <c r="C187" s="202" t="s">
        <v>22</v>
      </c>
      <c r="D187" s="202" t="s">
        <v>118</v>
      </c>
      <c r="E187" s="8" t="s">
        <v>14</v>
      </c>
      <c r="F187" s="15" t="s">
        <v>5</v>
      </c>
      <c r="G187" s="15" t="s">
        <v>5</v>
      </c>
      <c r="H187" s="15" t="s">
        <v>5</v>
      </c>
      <c r="I187" s="15" t="s">
        <v>5</v>
      </c>
      <c r="J187" s="15" t="s">
        <v>5</v>
      </c>
      <c r="K187" s="15" t="s">
        <v>5</v>
      </c>
      <c r="L187" s="15" t="s">
        <v>5</v>
      </c>
      <c r="M187" s="15" t="s">
        <v>5</v>
      </c>
      <c r="N187" s="15" t="s">
        <v>5</v>
      </c>
      <c r="O187" s="6" t="s">
        <v>5</v>
      </c>
    </row>
    <row r="188" spans="1:15" ht="35.25" customHeight="1">
      <c r="A188" s="28"/>
      <c r="B188" s="235"/>
      <c r="C188" s="204"/>
      <c r="D188" s="204"/>
      <c r="E188" s="11" t="s">
        <v>49</v>
      </c>
      <c r="F188" s="7">
        <f>168100+H188+I188+J188</f>
        <v>1250303.8</v>
      </c>
      <c r="G188" s="7">
        <v>0</v>
      </c>
      <c r="H188" s="7">
        <v>380000</v>
      </c>
      <c r="I188" s="7">
        <v>400000</v>
      </c>
      <c r="J188" s="7">
        <v>302203.8</v>
      </c>
      <c r="K188" s="15">
        <v>0</v>
      </c>
      <c r="L188" s="7">
        <v>0</v>
      </c>
      <c r="M188" s="7">
        <v>0</v>
      </c>
      <c r="N188" s="7">
        <v>0</v>
      </c>
      <c r="O188" s="6" t="s">
        <v>5</v>
      </c>
    </row>
    <row r="189" spans="1:15" ht="18" customHeight="1">
      <c r="A189" s="34"/>
      <c r="B189" s="205" t="s">
        <v>54</v>
      </c>
      <c r="C189" s="206"/>
      <c r="D189" s="206"/>
      <c r="E189" s="64" t="s">
        <v>51</v>
      </c>
      <c r="F189" s="7"/>
      <c r="G189" s="7"/>
      <c r="H189" s="7"/>
      <c r="I189" s="7"/>
      <c r="J189" s="7"/>
      <c r="K189" s="15"/>
      <c r="L189" s="7"/>
      <c r="M189" s="7"/>
      <c r="N189" s="7"/>
      <c r="O189" s="6" t="s">
        <v>5</v>
      </c>
    </row>
    <row r="190" spans="1:15" ht="12.75" customHeight="1">
      <c r="A190" s="30" t="s">
        <v>163</v>
      </c>
      <c r="B190" s="220" t="s">
        <v>144</v>
      </c>
      <c r="C190" s="193"/>
      <c r="D190" s="194"/>
      <c r="E190" s="12" t="s">
        <v>21</v>
      </c>
      <c r="F190" s="13">
        <f aca="true" t="shared" si="48" ref="F190:N190">SUM(F191:F192)</f>
        <v>90000</v>
      </c>
      <c r="G190" s="13">
        <f t="shared" si="48"/>
        <v>0</v>
      </c>
      <c r="H190" s="13">
        <f t="shared" si="48"/>
        <v>0</v>
      </c>
      <c r="I190" s="13">
        <f t="shared" si="48"/>
        <v>90000</v>
      </c>
      <c r="J190" s="13">
        <f t="shared" si="48"/>
        <v>0</v>
      </c>
      <c r="K190" s="13">
        <f t="shared" si="48"/>
        <v>0</v>
      </c>
      <c r="L190" s="13">
        <f t="shared" si="48"/>
        <v>0</v>
      </c>
      <c r="M190" s="13">
        <f t="shared" si="48"/>
        <v>0</v>
      </c>
      <c r="N190" s="13">
        <f t="shared" si="48"/>
        <v>0</v>
      </c>
      <c r="O190" s="13">
        <f>F190</f>
        <v>90000</v>
      </c>
    </row>
    <row r="191" spans="1:15" ht="12.75">
      <c r="A191" s="28"/>
      <c r="B191" s="221"/>
      <c r="C191" s="195"/>
      <c r="D191" s="196"/>
      <c r="E191" s="5" t="s">
        <v>23</v>
      </c>
      <c r="F191" s="7">
        <f aca="true" t="shared" si="49" ref="F191:N191">F194</f>
        <v>90000</v>
      </c>
      <c r="G191" s="7">
        <f t="shared" si="49"/>
        <v>0</v>
      </c>
      <c r="H191" s="7">
        <f t="shared" si="49"/>
        <v>0</v>
      </c>
      <c r="I191" s="7">
        <f t="shared" si="49"/>
        <v>90000</v>
      </c>
      <c r="J191" s="7">
        <f t="shared" si="49"/>
        <v>0</v>
      </c>
      <c r="K191" s="7">
        <f t="shared" si="49"/>
        <v>0</v>
      </c>
      <c r="L191" s="7">
        <f t="shared" si="49"/>
        <v>0</v>
      </c>
      <c r="M191" s="7">
        <f t="shared" si="49"/>
        <v>0</v>
      </c>
      <c r="N191" s="7">
        <f t="shared" si="49"/>
        <v>0</v>
      </c>
      <c r="O191" s="6" t="s">
        <v>5</v>
      </c>
    </row>
    <row r="192" spans="1:15" ht="12.75">
      <c r="A192" s="28"/>
      <c r="B192" s="222"/>
      <c r="C192" s="197"/>
      <c r="D192" s="198"/>
      <c r="E192" s="5" t="s">
        <v>25</v>
      </c>
      <c r="F192" s="7"/>
      <c r="G192" s="7"/>
      <c r="H192" s="7"/>
      <c r="I192" s="7"/>
      <c r="J192" s="7"/>
      <c r="K192" s="7"/>
      <c r="L192" s="7"/>
      <c r="M192" s="7"/>
      <c r="N192" s="7"/>
      <c r="O192" s="6" t="s">
        <v>5</v>
      </c>
    </row>
    <row r="193" spans="1:15" ht="21" customHeight="1">
      <c r="A193" s="28"/>
      <c r="B193" s="225" t="s">
        <v>61</v>
      </c>
      <c r="C193" s="202" t="s">
        <v>22</v>
      </c>
      <c r="D193" s="202" t="s">
        <v>126</v>
      </c>
      <c r="E193" s="8" t="s">
        <v>14</v>
      </c>
      <c r="F193" s="15" t="s">
        <v>5</v>
      </c>
      <c r="G193" s="15" t="s">
        <v>5</v>
      </c>
      <c r="H193" s="15" t="s">
        <v>5</v>
      </c>
      <c r="I193" s="15" t="s">
        <v>5</v>
      </c>
      <c r="J193" s="15" t="s">
        <v>5</v>
      </c>
      <c r="K193" s="15" t="s">
        <v>5</v>
      </c>
      <c r="L193" s="15" t="s">
        <v>5</v>
      </c>
      <c r="M193" s="15" t="s">
        <v>5</v>
      </c>
      <c r="N193" s="15" t="s">
        <v>5</v>
      </c>
      <c r="O193" s="6" t="s">
        <v>5</v>
      </c>
    </row>
    <row r="194" spans="1:15" ht="15" customHeight="1">
      <c r="A194" s="28"/>
      <c r="B194" s="227"/>
      <c r="C194" s="204"/>
      <c r="D194" s="204"/>
      <c r="E194" s="11" t="s">
        <v>49</v>
      </c>
      <c r="F194" s="7">
        <f>H194+I194</f>
        <v>90000</v>
      </c>
      <c r="G194" s="7">
        <v>0</v>
      </c>
      <c r="H194" s="7">
        <v>0</v>
      </c>
      <c r="I194" s="7">
        <v>90000</v>
      </c>
      <c r="J194" s="7">
        <v>0</v>
      </c>
      <c r="K194" s="15">
        <v>0</v>
      </c>
      <c r="L194" s="7">
        <v>0</v>
      </c>
      <c r="M194" s="7">
        <v>0</v>
      </c>
      <c r="N194" s="7">
        <v>0</v>
      </c>
      <c r="O194" s="6" t="s">
        <v>5</v>
      </c>
    </row>
    <row r="195" spans="1:15" ht="12.75" customHeight="1">
      <c r="A195" s="34"/>
      <c r="B195" s="205" t="s">
        <v>50</v>
      </c>
      <c r="C195" s="206"/>
      <c r="D195" s="206"/>
      <c r="E195" s="64" t="s">
        <v>51</v>
      </c>
      <c r="F195" s="7"/>
      <c r="G195" s="7"/>
      <c r="H195" s="7"/>
      <c r="I195" s="7"/>
      <c r="J195" s="7"/>
      <c r="K195" s="15"/>
      <c r="L195" s="7"/>
      <c r="M195" s="7"/>
      <c r="N195" s="7"/>
      <c r="O195" s="6" t="s">
        <v>5</v>
      </c>
    </row>
    <row r="196" spans="1:15" ht="16.5" customHeight="1">
      <c r="A196" s="30" t="s">
        <v>164</v>
      </c>
      <c r="B196" s="221" t="s">
        <v>147</v>
      </c>
      <c r="C196" s="195"/>
      <c r="D196" s="196"/>
      <c r="E196" s="63" t="s">
        <v>21</v>
      </c>
      <c r="F196" s="13">
        <f aca="true" t="shared" si="50" ref="F196:N196">SUM(F197:F198)</f>
        <v>15631</v>
      </c>
      <c r="G196" s="13">
        <f t="shared" si="50"/>
        <v>0</v>
      </c>
      <c r="H196" s="13">
        <f t="shared" si="50"/>
        <v>6150</v>
      </c>
      <c r="I196" s="13">
        <f t="shared" si="50"/>
        <v>0</v>
      </c>
      <c r="J196" s="13">
        <f t="shared" si="50"/>
        <v>0</v>
      </c>
      <c r="K196" s="13">
        <f t="shared" si="50"/>
        <v>0</v>
      </c>
      <c r="L196" s="13">
        <f t="shared" si="50"/>
        <v>0</v>
      </c>
      <c r="M196" s="13">
        <f t="shared" si="50"/>
        <v>0</v>
      </c>
      <c r="N196" s="13">
        <f t="shared" si="50"/>
        <v>0</v>
      </c>
      <c r="O196" s="13">
        <v>0</v>
      </c>
    </row>
    <row r="197" spans="1:15" ht="18" customHeight="1">
      <c r="A197" s="28"/>
      <c r="B197" s="221"/>
      <c r="C197" s="195"/>
      <c r="D197" s="196"/>
      <c r="E197" s="5" t="s">
        <v>23</v>
      </c>
      <c r="F197" s="7">
        <f aca="true" t="shared" si="51" ref="F197:N197">F200</f>
        <v>15631</v>
      </c>
      <c r="G197" s="7">
        <f t="shared" si="51"/>
        <v>0</v>
      </c>
      <c r="H197" s="7">
        <f t="shared" si="51"/>
        <v>6150</v>
      </c>
      <c r="I197" s="7">
        <f t="shared" si="51"/>
        <v>0</v>
      </c>
      <c r="J197" s="7">
        <f t="shared" si="51"/>
        <v>0</v>
      </c>
      <c r="K197" s="7">
        <f t="shared" si="51"/>
        <v>0</v>
      </c>
      <c r="L197" s="7">
        <f t="shared" si="51"/>
        <v>0</v>
      </c>
      <c r="M197" s="7">
        <f t="shared" si="51"/>
        <v>0</v>
      </c>
      <c r="N197" s="7">
        <f t="shared" si="51"/>
        <v>0</v>
      </c>
      <c r="O197" s="6" t="s">
        <v>5</v>
      </c>
    </row>
    <row r="198" spans="1:15" ht="17.25" customHeight="1">
      <c r="A198" s="28"/>
      <c r="B198" s="222"/>
      <c r="C198" s="197"/>
      <c r="D198" s="198"/>
      <c r="E198" s="5" t="s">
        <v>25</v>
      </c>
      <c r="F198" s="7"/>
      <c r="G198" s="7"/>
      <c r="H198" s="7"/>
      <c r="I198" s="7"/>
      <c r="J198" s="7"/>
      <c r="K198" s="7"/>
      <c r="L198" s="7"/>
      <c r="M198" s="7"/>
      <c r="N198" s="7"/>
      <c r="O198" s="6" t="s">
        <v>5</v>
      </c>
    </row>
    <row r="199" spans="1:15" ht="22.5" customHeight="1">
      <c r="A199" s="28"/>
      <c r="B199" s="234" t="s">
        <v>52</v>
      </c>
      <c r="C199" s="202" t="s">
        <v>22</v>
      </c>
      <c r="D199" s="202" t="s">
        <v>78</v>
      </c>
      <c r="E199" s="8" t="s">
        <v>14</v>
      </c>
      <c r="F199" s="15" t="s">
        <v>5</v>
      </c>
      <c r="G199" s="15" t="s">
        <v>5</v>
      </c>
      <c r="H199" s="15" t="s">
        <v>5</v>
      </c>
      <c r="I199" s="15" t="s">
        <v>5</v>
      </c>
      <c r="J199" s="15" t="s">
        <v>5</v>
      </c>
      <c r="K199" s="15" t="s">
        <v>5</v>
      </c>
      <c r="L199" s="15" t="s">
        <v>5</v>
      </c>
      <c r="M199" s="15" t="s">
        <v>5</v>
      </c>
      <c r="N199" s="15" t="s">
        <v>5</v>
      </c>
      <c r="O199" s="6" t="s">
        <v>5</v>
      </c>
    </row>
    <row r="200" spans="1:15" ht="35.25" customHeight="1">
      <c r="A200" s="28"/>
      <c r="B200" s="235"/>
      <c r="C200" s="204"/>
      <c r="D200" s="204"/>
      <c r="E200" s="11" t="s">
        <v>49</v>
      </c>
      <c r="F200" s="7">
        <f>3331+6150+H200</f>
        <v>15631</v>
      </c>
      <c r="G200" s="7">
        <v>0</v>
      </c>
      <c r="H200" s="7">
        <v>6150</v>
      </c>
      <c r="I200" s="7">
        <v>0</v>
      </c>
      <c r="J200" s="7">
        <v>0</v>
      </c>
      <c r="K200" s="15">
        <v>0</v>
      </c>
      <c r="L200" s="7">
        <v>0</v>
      </c>
      <c r="M200" s="7">
        <v>0</v>
      </c>
      <c r="N200" s="7">
        <v>0</v>
      </c>
      <c r="O200" s="6" t="s">
        <v>5</v>
      </c>
    </row>
    <row r="201" spans="1:15" ht="12" customHeight="1">
      <c r="A201" s="34"/>
      <c r="B201" s="129" t="s">
        <v>54</v>
      </c>
      <c r="C201" s="130"/>
      <c r="D201" s="130"/>
      <c r="E201" s="11" t="s">
        <v>51</v>
      </c>
      <c r="F201" s="7"/>
      <c r="G201" s="7"/>
      <c r="H201" s="7"/>
      <c r="I201" s="7"/>
      <c r="J201" s="7"/>
      <c r="K201" s="15"/>
      <c r="L201" s="7"/>
      <c r="M201" s="7"/>
      <c r="N201" s="7"/>
      <c r="O201" s="6" t="s">
        <v>5</v>
      </c>
    </row>
    <row r="202" spans="1:15" ht="33.75" customHeight="1">
      <c r="A202" s="30" t="s">
        <v>165</v>
      </c>
      <c r="B202" s="221" t="s">
        <v>148</v>
      </c>
      <c r="C202" s="195"/>
      <c r="D202" s="196"/>
      <c r="E202" s="63" t="s">
        <v>21</v>
      </c>
      <c r="F202" s="13">
        <f aca="true" t="shared" si="52" ref="F202:N202">SUM(F203:F204)</f>
        <v>2157840</v>
      </c>
      <c r="G202" s="13">
        <f t="shared" si="52"/>
        <v>0</v>
      </c>
      <c r="H202" s="13">
        <f t="shared" si="52"/>
        <v>1078920</v>
      </c>
      <c r="I202" s="13">
        <f t="shared" si="52"/>
        <v>629370</v>
      </c>
      <c r="J202" s="13">
        <f t="shared" si="52"/>
        <v>0</v>
      </c>
      <c r="K202" s="13">
        <f t="shared" si="52"/>
        <v>0</v>
      </c>
      <c r="L202" s="13">
        <f t="shared" si="52"/>
        <v>0</v>
      </c>
      <c r="M202" s="13">
        <f t="shared" si="52"/>
        <v>0</v>
      </c>
      <c r="N202" s="13">
        <f t="shared" si="52"/>
        <v>0</v>
      </c>
      <c r="O202" s="13">
        <v>0</v>
      </c>
    </row>
    <row r="203" spans="1:15" ht="12.75">
      <c r="A203" s="28"/>
      <c r="B203" s="221"/>
      <c r="C203" s="195"/>
      <c r="D203" s="196"/>
      <c r="E203" s="5" t="s">
        <v>23</v>
      </c>
      <c r="F203" s="7">
        <f aca="true" t="shared" si="53" ref="F203:N203">F206</f>
        <v>2157840</v>
      </c>
      <c r="G203" s="7">
        <f t="shared" si="53"/>
        <v>0</v>
      </c>
      <c r="H203" s="7">
        <f t="shared" si="53"/>
        <v>1078920</v>
      </c>
      <c r="I203" s="7">
        <f t="shared" si="53"/>
        <v>629370</v>
      </c>
      <c r="J203" s="7">
        <f t="shared" si="53"/>
        <v>0</v>
      </c>
      <c r="K203" s="7">
        <f t="shared" si="53"/>
        <v>0</v>
      </c>
      <c r="L203" s="7">
        <f t="shared" si="53"/>
        <v>0</v>
      </c>
      <c r="M203" s="7">
        <f t="shared" si="53"/>
        <v>0</v>
      </c>
      <c r="N203" s="7">
        <f t="shared" si="53"/>
        <v>0</v>
      </c>
      <c r="O203" s="6" t="s">
        <v>5</v>
      </c>
    </row>
    <row r="204" spans="1:15" ht="12.75">
      <c r="A204" s="28"/>
      <c r="B204" s="222"/>
      <c r="C204" s="197"/>
      <c r="D204" s="198"/>
      <c r="E204" s="5" t="s">
        <v>25</v>
      </c>
      <c r="F204" s="7"/>
      <c r="G204" s="7"/>
      <c r="H204" s="7"/>
      <c r="I204" s="7"/>
      <c r="J204" s="7"/>
      <c r="K204" s="7"/>
      <c r="L204" s="7"/>
      <c r="M204" s="7"/>
      <c r="N204" s="7"/>
      <c r="O204" s="6" t="s">
        <v>5</v>
      </c>
    </row>
    <row r="205" spans="1:15" ht="17.25" customHeight="1">
      <c r="A205" s="28"/>
      <c r="B205" s="234" t="s">
        <v>109</v>
      </c>
      <c r="C205" s="202" t="s">
        <v>22</v>
      </c>
      <c r="D205" s="202" t="s">
        <v>33</v>
      </c>
      <c r="E205" s="8" t="s">
        <v>14</v>
      </c>
      <c r="F205" s="15" t="s">
        <v>5</v>
      </c>
      <c r="G205" s="15" t="s">
        <v>5</v>
      </c>
      <c r="H205" s="15" t="s">
        <v>5</v>
      </c>
      <c r="I205" s="15" t="s">
        <v>5</v>
      </c>
      <c r="J205" s="15" t="s">
        <v>5</v>
      </c>
      <c r="K205" s="15" t="s">
        <v>5</v>
      </c>
      <c r="L205" s="15" t="s">
        <v>5</v>
      </c>
      <c r="M205" s="15" t="s">
        <v>5</v>
      </c>
      <c r="N205" s="15" t="s">
        <v>5</v>
      </c>
      <c r="O205" s="6" t="s">
        <v>5</v>
      </c>
    </row>
    <row r="206" spans="1:15" ht="19.5" customHeight="1">
      <c r="A206" s="28"/>
      <c r="B206" s="235"/>
      <c r="C206" s="204"/>
      <c r="D206" s="204"/>
      <c r="E206" s="11" t="s">
        <v>49</v>
      </c>
      <c r="F206" s="7">
        <f>449550+H206+I206+J206</f>
        <v>2157840</v>
      </c>
      <c r="G206" s="7">
        <v>0</v>
      </c>
      <c r="H206" s="7">
        <v>1078920</v>
      </c>
      <c r="I206" s="7">
        <v>629370</v>
      </c>
      <c r="J206" s="7">
        <v>0</v>
      </c>
      <c r="K206" s="15">
        <v>0</v>
      </c>
      <c r="L206" s="7">
        <v>0</v>
      </c>
      <c r="M206" s="7">
        <v>0</v>
      </c>
      <c r="N206" s="7">
        <v>0</v>
      </c>
      <c r="O206" s="6" t="s">
        <v>5</v>
      </c>
    </row>
    <row r="207" spans="1:15" ht="15" customHeight="1">
      <c r="A207" s="34"/>
      <c r="B207" s="129" t="s">
        <v>107</v>
      </c>
      <c r="C207" s="130"/>
      <c r="D207" s="130"/>
      <c r="E207" s="11" t="s">
        <v>51</v>
      </c>
      <c r="F207" s="7"/>
      <c r="G207" s="7"/>
      <c r="H207" s="7"/>
      <c r="I207" s="7"/>
      <c r="J207" s="7"/>
      <c r="K207" s="15"/>
      <c r="L207" s="7"/>
      <c r="M207" s="7"/>
      <c r="N207" s="7"/>
      <c r="O207" s="6" t="s">
        <v>5</v>
      </c>
    </row>
    <row r="208" spans="1:15" ht="12.75">
      <c r="A208" s="30" t="s">
        <v>166</v>
      </c>
      <c r="B208" s="236" t="s">
        <v>149</v>
      </c>
      <c r="C208" s="237"/>
      <c r="D208" s="238"/>
      <c r="E208" s="12" t="s">
        <v>21</v>
      </c>
      <c r="F208" s="13">
        <f aca="true" t="shared" si="54" ref="F208:N208">SUM(F209:F210)</f>
        <v>200000</v>
      </c>
      <c r="G208" s="13">
        <f t="shared" si="54"/>
        <v>0</v>
      </c>
      <c r="H208" s="13">
        <f t="shared" si="54"/>
        <v>200000</v>
      </c>
      <c r="I208" s="13">
        <f t="shared" si="54"/>
        <v>0</v>
      </c>
      <c r="J208" s="13">
        <f t="shared" si="54"/>
        <v>0</v>
      </c>
      <c r="K208" s="13">
        <f t="shared" si="54"/>
        <v>0</v>
      </c>
      <c r="L208" s="13">
        <f t="shared" si="54"/>
        <v>0</v>
      </c>
      <c r="M208" s="13">
        <f t="shared" si="54"/>
        <v>0</v>
      </c>
      <c r="N208" s="13">
        <f t="shared" si="54"/>
        <v>0</v>
      </c>
      <c r="O208" s="13">
        <f>200000-35670</f>
        <v>164330</v>
      </c>
    </row>
    <row r="209" spans="1:15" ht="12.75">
      <c r="A209" s="28"/>
      <c r="B209" s="239"/>
      <c r="C209" s="240"/>
      <c r="D209" s="241"/>
      <c r="E209" s="5" t="s">
        <v>23</v>
      </c>
      <c r="F209" s="7">
        <v>0</v>
      </c>
      <c r="G209" s="7">
        <v>0</v>
      </c>
      <c r="H209" s="7">
        <v>0</v>
      </c>
      <c r="I209" s="7">
        <f aca="true" t="shared" si="55" ref="I209:N209">I212</f>
        <v>0</v>
      </c>
      <c r="J209" s="7">
        <f t="shared" si="55"/>
        <v>0</v>
      </c>
      <c r="K209" s="7">
        <f t="shared" si="55"/>
        <v>0</v>
      </c>
      <c r="L209" s="7">
        <f t="shared" si="55"/>
        <v>0</v>
      </c>
      <c r="M209" s="7">
        <f t="shared" si="55"/>
        <v>0</v>
      </c>
      <c r="N209" s="7">
        <f t="shared" si="55"/>
        <v>0</v>
      </c>
      <c r="O209" s="6" t="s">
        <v>5</v>
      </c>
    </row>
    <row r="210" spans="1:15" ht="12.75">
      <c r="A210" s="28"/>
      <c r="B210" s="242"/>
      <c r="C210" s="243"/>
      <c r="D210" s="244"/>
      <c r="E210" s="5" t="s">
        <v>25</v>
      </c>
      <c r="F210" s="7">
        <f>F212</f>
        <v>200000</v>
      </c>
      <c r="G210" s="7">
        <f>G212</f>
        <v>0</v>
      </c>
      <c r="H210" s="7">
        <f>H212</f>
        <v>200000</v>
      </c>
      <c r="I210" s="7"/>
      <c r="J210" s="7"/>
      <c r="K210" s="7"/>
      <c r="L210" s="7"/>
      <c r="M210" s="7"/>
      <c r="N210" s="7"/>
      <c r="O210" s="6" t="s">
        <v>5</v>
      </c>
    </row>
    <row r="211" spans="1:15" ht="17.25" customHeight="1">
      <c r="A211" s="28"/>
      <c r="B211" s="225" t="s">
        <v>151</v>
      </c>
      <c r="C211" s="202" t="s">
        <v>125</v>
      </c>
      <c r="D211" s="202" t="s">
        <v>130</v>
      </c>
      <c r="E211" s="8" t="s">
        <v>14</v>
      </c>
      <c r="F211" s="15" t="s">
        <v>5</v>
      </c>
      <c r="G211" s="15" t="s">
        <v>5</v>
      </c>
      <c r="H211" s="15" t="s">
        <v>5</v>
      </c>
      <c r="I211" s="15" t="s">
        <v>5</v>
      </c>
      <c r="J211" s="15" t="s">
        <v>5</v>
      </c>
      <c r="K211" s="15" t="s">
        <v>5</v>
      </c>
      <c r="L211" s="15" t="s">
        <v>5</v>
      </c>
      <c r="M211" s="15" t="s">
        <v>5</v>
      </c>
      <c r="N211" s="15" t="s">
        <v>5</v>
      </c>
      <c r="O211" s="6" t="s">
        <v>5</v>
      </c>
    </row>
    <row r="212" spans="1:15" ht="17.25" customHeight="1">
      <c r="A212" s="28"/>
      <c r="B212" s="227"/>
      <c r="C212" s="204"/>
      <c r="D212" s="204"/>
      <c r="E212" s="11" t="s">
        <v>49</v>
      </c>
      <c r="F212" s="7">
        <f>H212</f>
        <v>200000</v>
      </c>
      <c r="G212" s="7">
        <v>0</v>
      </c>
      <c r="H212" s="7">
        <v>200000</v>
      </c>
      <c r="I212" s="7">
        <v>0</v>
      </c>
      <c r="J212" s="7">
        <v>0</v>
      </c>
      <c r="K212" s="15">
        <v>0</v>
      </c>
      <c r="L212" s="7">
        <v>0</v>
      </c>
      <c r="M212" s="7">
        <v>0</v>
      </c>
      <c r="N212" s="7">
        <v>0</v>
      </c>
      <c r="O212" s="6" t="s">
        <v>5</v>
      </c>
    </row>
    <row r="213" spans="1:15" ht="12.75">
      <c r="A213" s="54"/>
      <c r="B213" s="176" t="s">
        <v>150</v>
      </c>
      <c r="C213" s="215"/>
      <c r="D213" s="215"/>
      <c r="E213" s="55" t="s">
        <v>51</v>
      </c>
      <c r="F213" s="56"/>
      <c r="G213" s="56"/>
      <c r="H213" s="7"/>
      <c r="I213" s="7"/>
      <c r="J213" s="7"/>
      <c r="K213" s="15"/>
      <c r="L213" s="7"/>
      <c r="M213" s="7"/>
      <c r="N213" s="7"/>
      <c r="O213" s="6" t="s">
        <v>5</v>
      </c>
    </row>
  </sheetData>
  <sheetProtection/>
  <mergeCells count="153">
    <mergeCell ref="A2:O2"/>
    <mergeCell ref="A3:A4"/>
    <mergeCell ref="B3:B4"/>
    <mergeCell ref="C3:C4"/>
    <mergeCell ref="D3:D4"/>
    <mergeCell ref="E3:F3"/>
    <mergeCell ref="G3:N3"/>
    <mergeCell ref="O3:O4"/>
    <mergeCell ref="A5:D5"/>
    <mergeCell ref="B16:D16"/>
    <mergeCell ref="B19:D19"/>
    <mergeCell ref="B21:D21"/>
    <mergeCell ref="B22:D22"/>
    <mergeCell ref="B23:D23"/>
    <mergeCell ref="B24:D24"/>
    <mergeCell ref="B25:D25"/>
    <mergeCell ref="B26:D26"/>
    <mergeCell ref="B27:D27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41:D41"/>
    <mergeCell ref="B42:D42"/>
    <mergeCell ref="B43:D43"/>
    <mergeCell ref="B45:D45"/>
    <mergeCell ref="B46:D46"/>
    <mergeCell ref="B47:D47"/>
    <mergeCell ref="B48:D48"/>
    <mergeCell ref="B49:D49"/>
    <mergeCell ref="B50:D50"/>
    <mergeCell ref="B51:D51"/>
    <mergeCell ref="B52:B53"/>
    <mergeCell ref="C52:C53"/>
    <mergeCell ref="D52:D53"/>
    <mergeCell ref="B54:D54"/>
    <mergeCell ref="B55:D57"/>
    <mergeCell ref="B58:D58"/>
    <mergeCell ref="B59:D59"/>
    <mergeCell ref="B60:B62"/>
    <mergeCell ref="C60:C62"/>
    <mergeCell ref="D60:D62"/>
    <mergeCell ref="B64:D65"/>
    <mergeCell ref="B66:D66"/>
    <mergeCell ref="B67:D67"/>
    <mergeCell ref="B69:D69"/>
    <mergeCell ref="B70:D70"/>
    <mergeCell ref="B71:D71"/>
    <mergeCell ref="B72:D73"/>
    <mergeCell ref="B74:D74"/>
    <mergeCell ref="B75:D77"/>
    <mergeCell ref="B78:B81"/>
    <mergeCell ref="C78:C81"/>
    <mergeCell ref="D78:D81"/>
    <mergeCell ref="B82:D82"/>
    <mergeCell ref="B83:D83"/>
    <mergeCell ref="B86:D88"/>
    <mergeCell ref="B89:B92"/>
    <mergeCell ref="C89:C92"/>
    <mergeCell ref="D89:D92"/>
    <mergeCell ref="B93:D93"/>
    <mergeCell ref="B94:D96"/>
    <mergeCell ref="B97:B100"/>
    <mergeCell ref="C97:C100"/>
    <mergeCell ref="D97:D100"/>
    <mergeCell ref="B101:D101"/>
    <mergeCell ref="B102:D104"/>
    <mergeCell ref="B105:B108"/>
    <mergeCell ref="C105:C108"/>
    <mergeCell ref="D105:D108"/>
    <mergeCell ref="B109:D109"/>
    <mergeCell ref="B110:D112"/>
    <mergeCell ref="B113:B116"/>
    <mergeCell ref="C113:C116"/>
    <mergeCell ref="D113:D116"/>
    <mergeCell ref="B117:D117"/>
    <mergeCell ref="B118:D120"/>
    <mergeCell ref="B121:B124"/>
    <mergeCell ref="C121:C124"/>
    <mergeCell ref="D121:D124"/>
    <mergeCell ref="B125:D125"/>
    <mergeCell ref="B126:D128"/>
    <mergeCell ref="B129:B132"/>
    <mergeCell ref="C129:C132"/>
    <mergeCell ref="D129:D132"/>
    <mergeCell ref="B133:D133"/>
    <mergeCell ref="B134:D136"/>
    <mergeCell ref="B137:B140"/>
    <mergeCell ref="C137:C140"/>
    <mergeCell ref="D137:D140"/>
    <mergeCell ref="B141:D141"/>
    <mergeCell ref="B142:D144"/>
    <mergeCell ref="B145:B148"/>
    <mergeCell ref="C145:C148"/>
    <mergeCell ref="D145:D148"/>
    <mergeCell ref="B149:D149"/>
    <mergeCell ref="B150:D152"/>
    <mergeCell ref="B153:B156"/>
    <mergeCell ref="C153:C156"/>
    <mergeCell ref="D153:D156"/>
    <mergeCell ref="B157:D157"/>
    <mergeCell ref="B158:D160"/>
    <mergeCell ref="B161:B164"/>
    <mergeCell ref="C161:C164"/>
    <mergeCell ref="D161:D164"/>
    <mergeCell ref="B165:D165"/>
    <mergeCell ref="B166:D168"/>
    <mergeCell ref="B169:B170"/>
    <mergeCell ref="C169:C170"/>
    <mergeCell ref="D169:D170"/>
    <mergeCell ref="B171:D171"/>
    <mergeCell ref="B172:D174"/>
    <mergeCell ref="B175:B176"/>
    <mergeCell ref="C175:C176"/>
    <mergeCell ref="D175:D176"/>
    <mergeCell ref="B177:D177"/>
    <mergeCell ref="B178:D180"/>
    <mergeCell ref="B181:B182"/>
    <mergeCell ref="C181:C182"/>
    <mergeCell ref="D181:D182"/>
    <mergeCell ref="B183:D183"/>
    <mergeCell ref="B184:D186"/>
    <mergeCell ref="B187:B188"/>
    <mergeCell ref="C187:C188"/>
    <mergeCell ref="D187:D188"/>
    <mergeCell ref="B189:D189"/>
    <mergeCell ref="B190:D192"/>
    <mergeCell ref="B207:D207"/>
    <mergeCell ref="B193:B194"/>
    <mergeCell ref="C193:C194"/>
    <mergeCell ref="D193:D194"/>
    <mergeCell ref="B195:D195"/>
    <mergeCell ref="B196:D198"/>
    <mergeCell ref="B199:B200"/>
    <mergeCell ref="C199:C200"/>
    <mergeCell ref="D199:D200"/>
    <mergeCell ref="B208:D210"/>
    <mergeCell ref="B211:B212"/>
    <mergeCell ref="C211:C212"/>
    <mergeCell ref="D211:D212"/>
    <mergeCell ref="B213:D213"/>
    <mergeCell ref="B201:D201"/>
    <mergeCell ref="B202:D204"/>
    <mergeCell ref="B205:B206"/>
    <mergeCell ref="C205:C206"/>
    <mergeCell ref="D205:D206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13"/>
  <sheetViews>
    <sheetView zoomScalePageLayoutView="0" workbookViewId="0" topLeftCell="A7">
      <selection activeCell="A209" sqref="A209"/>
    </sheetView>
  </sheetViews>
  <sheetFormatPr defaultColWidth="8" defaultRowHeight="14.25"/>
  <cols>
    <col min="1" max="1" width="3.8984375" style="26" customWidth="1"/>
    <col min="2" max="2" width="17.59765625" style="1" customWidth="1"/>
    <col min="3" max="3" width="11.69921875" style="1" customWidth="1"/>
    <col min="4" max="4" width="8.69921875" style="1" customWidth="1"/>
    <col min="5" max="5" width="18.59765625" style="1" customWidth="1"/>
    <col min="6" max="6" width="11.69921875" style="1" customWidth="1"/>
    <col min="7" max="7" width="11.59765625" style="1" hidden="1" customWidth="1"/>
    <col min="8" max="8" width="10.8984375" style="1" customWidth="1"/>
    <col min="9" max="10" width="10.69921875" style="1" customWidth="1"/>
    <col min="11" max="11" width="10.3984375" style="1" customWidth="1"/>
    <col min="12" max="13" width="11.59765625" style="1" bestFit="1" customWidth="1"/>
    <col min="14" max="14" width="10.69921875" style="2" customWidth="1"/>
    <col min="15" max="15" width="10.8984375" style="1" customWidth="1"/>
    <col min="16" max="16384" width="8" style="1" customWidth="1"/>
  </cols>
  <sheetData>
    <row r="1" spans="1:14" ht="13.5" customHeight="1" hidden="1">
      <c r="A1" s="47"/>
      <c r="F1" s="2">
        <f aca="true" t="shared" si="0" ref="F1:N1">F5-F6-F7</f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2">
        <f t="shared" si="0"/>
        <v>0</v>
      </c>
      <c r="K1" s="2">
        <f t="shared" si="0"/>
        <v>0</v>
      </c>
      <c r="L1" s="2">
        <f t="shared" si="0"/>
        <v>0</v>
      </c>
      <c r="M1" s="2">
        <f t="shared" si="0"/>
        <v>0</v>
      </c>
      <c r="N1" s="2">
        <f t="shared" si="0"/>
        <v>0</v>
      </c>
    </row>
    <row r="2" spans="1:15" ht="29.25" customHeight="1">
      <c r="A2" s="116" t="s">
        <v>152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6.25" customHeight="1">
      <c r="A3" s="117" t="s">
        <v>6</v>
      </c>
      <c r="B3" s="118" t="s">
        <v>7</v>
      </c>
      <c r="C3" s="118" t="s">
        <v>8</v>
      </c>
      <c r="D3" s="118" t="s">
        <v>3</v>
      </c>
      <c r="E3" s="118" t="s">
        <v>9</v>
      </c>
      <c r="F3" s="118"/>
      <c r="G3" s="117"/>
      <c r="H3" s="117"/>
      <c r="I3" s="117"/>
      <c r="J3" s="117"/>
      <c r="K3" s="117"/>
      <c r="L3" s="117"/>
      <c r="M3" s="117"/>
      <c r="N3" s="117"/>
      <c r="O3" s="118" t="s">
        <v>4</v>
      </c>
    </row>
    <row r="4" spans="1:15" ht="24.75" customHeight="1">
      <c r="A4" s="117"/>
      <c r="B4" s="118"/>
      <c r="C4" s="118"/>
      <c r="D4" s="118"/>
      <c r="E4" s="98" t="s">
        <v>0</v>
      </c>
      <c r="F4" s="98" t="s">
        <v>10</v>
      </c>
      <c r="G4" s="97">
        <v>2013</v>
      </c>
      <c r="H4" s="97">
        <v>2014</v>
      </c>
      <c r="I4" s="97">
        <v>2015</v>
      </c>
      <c r="J4" s="97">
        <v>2016</v>
      </c>
      <c r="K4" s="98">
        <v>2017</v>
      </c>
      <c r="L4" s="97">
        <v>2018</v>
      </c>
      <c r="M4" s="97">
        <v>2019</v>
      </c>
      <c r="N4" s="99">
        <v>2020</v>
      </c>
      <c r="O4" s="118"/>
    </row>
    <row r="5" spans="1:15" s="20" customFormat="1" ht="41.25" customHeight="1">
      <c r="A5" s="119" t="s">
        <v>11</v>
      </c>
      <c r="B5" s="119"/>
      <c r="C5" s="119"/>
      <c r="D5" s="119"/>
      <c r="E5" s="95" t="s">
        <v>5</v>
      </c>
      <c r="F5" s="96">
        <f aca="true" t="shared" si="1" ref="F5:O7">F16+F83</f>
        <v>71882884.3</v>
      </c>
      <c r="G5" s="96">
        <f t="shared" si="1"/>
        <v>0</v>
      </c>
      <c r="H5" s="96">
        <f t="shared" si="1"/>
        <v>6502605</v>
      </c>
      <c r="I5" s="96">
        <f t="shared" si="1"/>
        <v>6857672.5</v>
      </c>
      <c r="J5" s="96">
        <f t="shared" si="1"/>
        <v>11422203.8</v>
      </c>
      <c r="K5" s="96">
        <f t="shared" si="1"/>
        <v>8000000</v>
      </c>
      <c r="L5" s="96">
        <f t="shared" si="1"/>
        <v>12000000</v>
      </c>
      <c r="M5" s="96">
        <f t="shared" si="1"/>
        <v>12000000</v>
      </c>
      <c r="N5" s="96">
        <f t="shared" si="1"/>
        <v>10000000</v>
      </c>
      <c r="O5" s="96">
        <f t="shared" si="1"/>
        <v>61500472</v>
      </c>
    </row>
    <row r="6" spans="1:15" ht="15" customHeight="1">
      <c r="A6" s="27"/>
      <c r="B6" s="24" t="s">
        <v>5</v>
      </c>
      <c r="C6" s="6" t="s">
        <v>5</v>
      </c>
      <c r="D6" s="6" t="s">
        <v>5</v>
      </c>
      <c r="E6" s="5" t="s">
        <v>12</v>
      </c>
      <c r="F6" s="7">
        <f t="shared" si="1"/>
        <v>3884445.3</v>
      </c>
      <c r="G6" s="7">
        <f t="shared" si="1"/>
        <v>0</v>
      </c>
      <c r="H6" s="7">
        <f t="shared" si="1"/>
        <v>1541343</v>
      </c>
      <c r="I6" s="7">
        <f t="shared" si="1"/>
        <v>1167672.5</v>
      </c>
      <c r="J6" s="7">
        <f t="shared" si="1"/>
        <v>302203.8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6" t="s">
        <v>5</v>
      </c>
    </row>
    <row r="7" spans="1:15" ht="14.25" customHeight="1">
      <c r="A7" s="28"/>
      <c r="B7" s="24" t="s">
        <v>5</v>
      </c>
      <c r="C7" s="6" t="s">
        <v>5</v>
      </c>
      <c r="D7" s="6" t="s">
        <v>5</v>
      </c>
      <c r="E7" s="5" t="s">
        <v>13</v>
      </c>
      <c r="F7" s="7">
        <f t="shared" si="1"/>
        <v>67998439</v>
      </c>
      <c r="G7" s="7">
        <f t="shared" si="1"/>
        <v>0</v>
      </c>
      <c r="H7" s="7">
        <f t="shared" si="1"/>
        <v>4961262</v>
      </c>
      <c r="I7" s="7">
        <f t="shared" si="1"/>
        <v>5690000</v>
      </c>
      <c r="J7" s="7">
        <f t="shared" si="1"/>
        <v>11120000</v>
      </c>
      <c r="K7" s="7">
        <f t="shared" si="1"/>
        <v>8000000</v>
      </c>
      <c r="L7" s="7">
        <f t="shared" si="1"/>
        <v>12000000</v>
      </c>
      <c r="M7" s="7">
        <f t="shared" si="1"/>
        <v>12000000</v>
      </c>
      <c r="N7" s="7">
        <f t="shared" si="1"/>
        <v>10000000</v>
      </c>
      <c r="O7" s="6" t="s">
        <v>5</v>
      </c>
    </row>
    <row r="8" spans="1:15" s="10" customFormat="1" ht="12.75" hidden="1">
      <c r="A8" s="29"/>
      <c r="B8" s="48" t="s">
        <v>5</v>
      </c>
      <c r="C8" s="49" t="s">
        <v>5</v>
      </c>
      <c r="D8" s="49" t="s">
        <v>5</v>
      </c>
      <c r="E8" s="8" t="s">
        <v>14</v>
      </c>
      <c r="F8" s="9">
        <f>F5-F9-F10-F11-F12-F13-F15</f>
        <v>0</v>
      </c>
      <c r="G8" s="9">
        <f aca="true" t="shared" si="2" ref="G8:N8">G5-G9-G10-G11-G12-G13-G15</f>
        <v>0</v>
      </c>
      <c r="H8" s="9">
        <f t="shared" si="2"/>
        <v>0</v>
      </c>
      <c r="I8" s="9">
        <f t="shared" si="2"/>
        <v>0</v>
      </c>
      <c r="J8" s="9">
        <f t="shared" si="2"/>
        <v>9.313225746154785E-10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6" t="s">
        <v>5</v>
      </c>
    </row>
    <row r="9" spans="1:15" ht="12.75" hidden="1">
      <c r="A9" s="28"/>
      <c r="B9" s="24" t="s">
        <v>5</v>
      </c>
      <c r="C9" s="6" t="s">
        <v>5</v>
      </c>
      <c r="D9" s="6" t="s">
        <v>5</v>
      </c>
      <c r="E9" s="11" t="s">
        <v>15</v>
      </c>
      <c r="F9" s="7">
        <f>F23+F31+F39+F47+F55+F63+F71+F79</f>
        <v>27252137.8</v>
      </c>
      <c r="G9" s="7">
        <f aca="true" t="shared" si="3" ref="G9:N9">G23+G31+G39+G47+G55+G63+G71+G79</f>
        <v>0</v>
      </c>
      <c r="H9" s="7">
        <f>H23+H31+H39+H47+H55+H63+H71+H79</f>
        <v>837548</v>
      </c>
      <c r="I9" s="7">
        <f t="shared" si="3"/>
        <v>720000</v>
      </c>
      <c r="J9" s="7">
        <f t="shared" si="3"/>
        <v>5120000</v>
      </c>
      <c r="K9" s="7">
        <f t="shared" si="3"/>
        <v>4400000</v>
      </c>
      <c r="L9" s="7">
        <f t="shared" si="3"/>
        <v>6600000</v>
      </c>
      <c r="M9" s="7">
        <f t="shared" si="3"/>
        <v>6600000</v>
      </c>
      <c r="N9" s="7">
        <f t="shared" si="3"/>
        <v>1800000</v>
      </c>
      <c r="O9" s="6" t="s">
        <v>5</v>
      </c>
    </row>
    <row r="10" spans="1:15" ht="12.75" hidden="1">
      <c r="A10" s="28"/>
      <c r="B10" s="24" t="s">
        <v>5</v>
      </c>
      <c r="C10" s="6" t="s">
        <v>5</v>
      </c>
      <c r="D10" s="6" t="s">
        <v>5</v>
      </c>
      <c r="E10" s="11" t="s">
        <v>16</v>
      </c>
      <c r="F10" s="7">
        <f>F24+F32+F48+F40+F56+F64+F91</f>
        <v>500000</v>
      </c>
      <c r="G10" s="7">
        <f aca="true" t="shared" si="4" ref="G10:N10">G24+G32+G48+G40+G56+G64+G91</f>
        <v>0</v>
      </c>
      <c r="H10" s="7">
        <f t="shared" si="4"/>
        <v>0</v>
      </c>
      <c r="I10" s="7">
        <f t="shared" si="4"/>
        <v>250000</v>
      </c>
      <c r="J10" s="7">
        <f t="shared" si="4"/>
        <v>250000</v>
      </c>
      <c r="K10" s="7">
        <f t="shared" si="4"/>
        <v>0</v>
      </c>
      <c r="L10" s="7">
        <f t="shared" si="4"/>
        <v>0</v>
      </c>
      <c r="M10" s="7">
        <f t="shared" si="4"/>
        <v>0</v>
      </c>
      <c r="N10" s="7">
        <f t="shared" si="4"/>
        <v>0</v>
      </c>
      <c r="O10" s="6" t="s">
        <v>5</v>
      </c>
    </row>
    <row r="11" spans="1:15" ht="12.75" hidden="1">
      <c r="A11" s="28"/>
      <c r="B11" s="24" t="s">
        <v>5</v>
      </c>
      <c r="C11" s="6" t="s">
        <v>5</v>
      </c>
      <c r="D11" s="6" t="s">
        <v>5</v>
      </c>
      <c r="E11" s="11" t="s">
        <v>17</v>
      </c>
      <c r="F11" s="7">
        <f>F98+F106+F114+F122+F130++F138+F146+F154+F82+F162</f>
        <v>14850357</v>
      </c>
      <c r="G11" s="7">
        <f aca="true" t="shared" si="5" ref="G11:N11">G98+G106+G114+G122+G130++G138+G146+G154+G82+G162</f>
        <v>0</v>
      </c>
      <c r="H11" s="7">
        <f t="shared" si="5"/>
        <v>280440</v>
      </c>
      <c r="I11" s="7">
        <f t="shared" si="5"/>
        <v>0</v>
      </c>
      <c r="J11" s="7">
        <f t="shared" si="5"/>
        <v>2160000</v>
      </c>
      <c r="K11" s="7">
        <f t="shared" si="5"/>
        <v>2160000</v>
      </c>
      <c r="L11" s="7">
        <f t="shared" si="5"/>
        <v>3240000</v>
      </c>
      <c r="M11" s="7">
        <f t="shared" si="5"/>
        <v>3240000</v>
      </c>
      <c r="N11" s="7">
        <f t="shared" si="5"/>
        <v>2700000</v>
      </c>
      <c r="O11" s="6" t="s">
        <v>5</v>
      </c>
    </row>
    <row r="12" spans="1:15" ht="12.75" hidden="1">
      <c r="A12" s="28"/>
      <c r="B12" s="24" t="s">
        <v>5</v>
      </c>
      <c r="C12" s="6" t="s">
        <v>5</v>
      </c>
      <c r="D12" s="6" t="s">
        <v>5</v>
      </c>
      <c r="E12" s="11" t="s">
        <v>18</v>
      </c>
      <c r="F12" s="7">
        <f>F99+F107+F115+F123+F131++F139+F147+F155+F163</f>
        <v>0</v>
      </c>
      <c r="G12" s="7">
        <f aca="true" t="shared" si="6" ref="G12:N12">G99+G107+G115+G123+G131++G139+G147+G155+G163</f>
        <v>0</v>
      </c>
      <c r="H12" s="7">
        <f t="shared" si="6"/>
        <v>0</v>
      </c>
      <c r="I12" s="7">
        <f t="shared" si="6"/>
        <v>0</v>
      </c>
      <c r="J12" s="7">
        <f t="shared" si="6"/>
        <v>0</v>
      </c>
      <c r="K12" s="7">
        <f t="shared" si="6"/>
        <v>0</v>
      </c>
      <c r="L12" s="7">
        <f t="shared" si="6"/>
        <v>0</v>
      </c>
      <c r="M12" s="7">
        <f t="shared" si="6"/>
        <v>0</v>
      </c>
      <c r="N12" s="7">
        <f t="shared" si="6"/>
        <v>0</v>
      </c>
      <c r="O12" s="6" t="s">
        <v>5</v>
      </c>
    </row>
    <row r="13" spans="1:15" s="3" customFormat="1" ht="12.75" hidden="1">
      <c r="A13" s="30"/>
      <c r="B13" s="24" t="s">
        <v>5</v>
      </c>
      <c r="C13" s="6" t="s">
        <v>5</v>
      </c>
      <c r="D13" s="6" t="s">
        <v>5</v>
      </c>
      <c r="E13" s="50" t="s">
        <v>19</v>
      </c>
      <c r="F13" s="13">
        <f>F25+F33+F100+F108+F116+F124+F132+F170+F176+F194+F140+F148+F41+F200+F156+F49+F57+F182+F65+F206+F73+F212+F81+F164+F92+F184</f>
        <v>28970600.5</v>
      </c>
      <c r="G13" s="13">
        <f aca="true" t="shared" si="7" ref="G13:N13">G25+G33+G100+G108+G116+G124+G132+G170+G176+G194+G140+G148+G41+G200+G156+G49+G57+G182+G65+G206+G73+G212+G81+G164+G92+G184</f>
        <v>0</v>
      </c>
      <c r="H13" s="13">
        <f t="shared" si="7"/>
        <v>5174828</v>
      </c>
      <c r="I13" s="13">
        <f t="shared" si="7"/>
        <v>5887672.5</v>
      </c>
      <c r="J13" s="13">
        <f t="shared" si="7"/>
        <v>3892203.8</v>
      </c>
      <c r="K13" s="13">
        <f t="shared" si="7"/>
        <v>1440000</v>
      </c>
      <c r="L13" s="13">
        <f t="shared" si="7"/>
        <v>2160000</v>
      </c>
      <c r="M13" s="13">
        <f t="shared" si="7"/>
        <v>2160000</v>
      </c>
      <c r="N13" s="13">
        <f t="shared" si="7"/>
        <v>5500000</v>
      </c>
      <c r="O13" s="6" t="s">
        <v>5</v>
      </c>
    </row>
    <row r="14" spans="1:15" s="3" customFormat="1" ht="12.75" hidden="1">
      <c r="A14" s="30"/>
      <c r="B14" s="24" t="s">
        <v>5</v>
      </c>
      <c r="C14" s="6" t="s">
        <v>5</v>
      </c>
      <c r="D14" s="6" t="s">
        <v>5</v>
      </c>
      <c r="E14" s="51" t="s">
        <v>62</v>
      </c>
      <c r="F14" s="52">
        <f>F25+F33+F100+F108+F116+F124+F132+F140+F148+F156+F57+F41+F81+F164+F88</f>
        <v>25402434</v>
      </c>
      <c r="G14" s="52">
        <f aca="true" t="shared" si="8" ref="G14:N14">G25+G33+G100+G108+G116+G124+G132+G140+G148+G156+G57+G41+G81+G164+G88</f>
        <v>0</v>
      </c>
      <c r="H14" s="52">
        <f t="shared" si="8"/>
        <v>3425934</v>
      </c>
      <c r="I14" s="52">
        <f t="shared" si="8"/>
        <v>4970000</v>
      </c>
      <c r="J14" s="52">
        <f t="shared" si="8"/>
        <v>3840000</v>
      </c>
      <c r="K14" s="52">
        <f t="shared" si="8"/>
        <v>1440000</v>
      </c>
      <c r="L14" s="52">
        <f t="shared" si="8"/>
        <v>2160000</v>
      </c>
      <c r="M14" s="52">
        <f t="shared" si="8"/>
        <v>2160000</v>
      </c>
      <c r="N14" s="52">
        <f t="shared" si="8"/>
        <v>5500000</v>
      </c>
      <c r="O14" s="6" t="s">
        <v>5</v>
      </c>
    </row>
    <row r="15" spans="1:15" ht="12.75" hidden="1">
      <c r="A15" s="34"/>
      <c r="B15" s="24" t="s">
        <v>5</v>
      </c>
      <c r="C15" s="6" t="s">
        <v>5</v>
      </c>
      <c r="D15" s="6" t="s">
        <v>5</v>
      </c>
      <c r="E15" s="11" t="s">
        <v>20</v>
      </c>
      <c r="F15" s="7">
        <f>F26+F34+F101+F109+F117+F125+F133+F171+F177+F195+F149+F141+F149+F42+F50+F58+F66+F157+F207+F201</f>
        <v>309789</v>
      </c>
      <c r="G15" s="7">
        <f aca="true" t="shared" si="9" ref="G15:N15">G26+G34+G101+G109+G117+G125+G133+G171+G177+G195+G149+G141+G149+G42+G50+G58+G66+G157+G207+G201</f>
        <v>0</v>
      </c>
      <c r="H15" s="7">
        <f t="shared" si="9"/>
        <v>209789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7">
        <f t="shared" si="9"/>
        <v>0</v>
      </c>
      <c r="N15" s="7">
        <f t="shared" si="9"/>
        <v>0</v>
      </c>
      <c r="O15" s="6" t="s">
        <v>5</v>
      </c>
    </row>
    <row r="16" spans="1:15" s="53" customFormat="1" ht="49.5" customHeight="1">
      <c r="A16" s="90" t="s">
        <v>1</v>
      </c>
      <c r="B16" s="120" t="s">
        <v>55</v>
      </c>
      <c r="C16" s="121"/>
      <c r="D16" s="121"/>
      <c r="E16" s="91" t="s">
        <v>5</v>
      </c>
      <c r="F16" s="92">
        <f aca="true" t="shared" si="10" ref="F16:O18">+F19+F27+F35+F43+F51+F59+F67+F75</f>
        <v>56390003</v>
      </c>
      <c r="G16" s="92">
        <f t="shared" si="10"/>
        <v>0</v>
      </c>
      <c r="H16" s="92">
        <f t="shared" si="10"/>
        <v>2231353</v>
      </c>
      <c r="I16" s="92">
        <f t="shared" si="10"/>
        <v>1590000</v>
      </c>
      <c r="J16" s="92">
        <f t="shared" si="10"/>
        <v>9090000</v>
      </c>
      <c r="K16" s="92">
        <f t="shared" si="10"/>
        <v>8000000</v>
      </c>
      <c r="L16" s="92">
        <f t="shared" si="10"/>
        <v>12000000</v>
      </c>
      <c r="M16" s="92">
        <f t="shared" si="10"/>
        <v>12000000</v>
      </c>
      <c r="N16" s="92">
        <f t="shared" si="10"/>
        <v>10000000</v>
      </c>
      <c r="O16" s="92">
        <f t="shared" si="10"/>
        <v>53252831</v>
      </c>
    </row>
    <row r="17" spans="1:15" ht="14.25" customHeight="1">
      <c r="A17" s="28"/>
      <c r="B17" s="24" t="s">
        <v>5</v>
      </c>
      <c r="C17" s="6" t="s">
        <v>5</v>
      </c>
      <c r="D17" s="6" t="s">
        <v>5</v>
      </c>
      <c r="E17" s="5" t="s">
        <v>12</v>
      </c>
      <c r="F17" s="43">
        <f t="shared" si="10"/>
        <v>255447</v>
      </c>
      <c r="G17" s="43">
        <f t="shared" si="10"/>
        <v>0</v>
      </c>
      <c r="H17" s="43">
        <f t="shared" si="10"/>
        <v>41402</v>
      </c>
      <c r="I17" s="43">
        <f t="shared" si="10"/>
        <v>0</v>
      </c>
      <c r="J17" s="43">
        <f t="shared" si="10"/>
        <v>0</v>
      </c>
      <c r="K17" s="43">
        <f t="shared" si="10"/>
        <v>0</v>
      </c>
      <c r="L17" s="43">
        <f t="shared" si="10"/>
        <v>0</v>
      </c>
      <c r="M17" s="43">
        <f t="shared" si="10"/>
        <v>0</v>
      </c>
      <c r="N17" s="43">
        <f t="shared" si="10"/>
        <v>0</v>
      </c>
      <c r="O17" s="6" t="s">
        <v>5</v>
      </c>
    </row>
    <row r="18" spans="1:15" ht="15.75" customHeight="1">
      <c r="A18" s="34"/>
      <c r="B18" s="24" t="s">
        <v>5</v>
      </c>
      <c r="C18" s="6" t="s">
        <v>5</v>
      </c>
      <c r="D18" s="6" t="s">
        <v>5</v>
      </c>
      <c r="E18" s="5" t="s">
        <v>13</v>
      </c>
      <c r="F18" s="43">
        <f t="shared" si="10"/>
        <v>56134556</v>
      </c>
      <c r="G18" s="43">
        <f t="shared" si="10"/>
        <v>0</v>
      </c>
      <c r="H18" s="43">
        <f t="shared" si="10"/>
        <v>2189951</v>
      </c>
      <c r="I18" s="43">
        <f t="shared" si="10"/>
        <v>1590000</v>
      </c>
      <c r="J18" s="43">
        <f t="shared" si="10"/>
        <v>9090000</v>
      </c>
      <c r="K18" s="43">
        <f t="shared" si="10"/>
        <v>8000000</v>
      </c>
      <c r="L18" s="43">
        <f t="shared" si="10"/>
        <v>12000000</v>
      </c>
      <c r="M18" s="43">
        <f t="shared" si="10"/>
        <v>12000000</v>
      </c>
      <c r="N18" s="43">
        <f t="shared" si="10"/>
        <v>10000000</v>
      </c>
      <c r="O18" s="6" t="s">
        <v>5</v>
      </c>
    </row>
    <row r="19" spans="1:15" ht="25.5" customHeight="1" hidden="1">
      <c r="A19" s="30" t="s">
        <v>48</v>
      </c>
      <c r="B19" s="131"/>
      <c r="C19" s="132"/>
      <c r="D19" s="132"/>
      <c r="E19" s="12" t="s">
        <v>21</v>
      </c>
      <c r="F19" s="13">
        <f aca="true" t="shared" si="11" ref="F19:N19">SUM(F20:F21)</f>
        <v>0</v>
      </c>
      <c r="G19" s="13">
        <f t="shared" si="11"/>
        <v>0</v>
      </c>
      <c r="H19" s="13">
        <f t="shared" si="11"/>
        <v>0</v>
      </c>
      <c r="I19" s="13">
        <f t="shared" si="11"/>
        <v>0</v>
      </c>
      <c r="J19" s="13">
        <f t="shared" si="11"/>
        <v>0</v>
      </c>
      <c r="K19" s="13">
        <f t="shared" si="11"/>
        <v>0</v>
      </c>
      <c r="L19" s="13">
        <f t="shared" si="11"/>
        <v>0</v>
      </c>
      <c r="M19" s="13">
        <f t="shared" si="11"/>
        <v>0</v>
      </c>
      <c r="N19" s="13">
        <f t="shared" si="11"/>
        <v>0</v>
      </c>
      <c r="O19" s="13">
        <v>0</v>
      </c>
    </row>
    <row r="20" spans="1:15" ht="31.5" customHeight="1" hidden="1">
      <c r="A20" s="28"/>
      <c r="B20" s="76"/>
      <c r="C20" s="14"/>
      <c r="D20" s="14"/>
      <c r="E20" s="5" t="s">
        <v>23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6" t="s">
        <v>5</v>
      </c>
    </row>
    <row r="21" spans="1:15" ht="14.25" customHeight="1" hidden="1">
      <c r="A21" s="28"/>
      <c r="B21" s="125"/>
      <c r="C21" s="126"/>
      <c r="D21" s="126"/>
      <c r="E21" s="5" t="s">
        <v>25</v>
      </c>
      <c r="F21" s="7">
        <f>F23+F25</f>
        <v>0</v>
      </c>
      <c r="G21" s="7"/>
      <c r="H21" s="7">
        <f>H23+H25</f>
        <v>0</v>
      </c>
      <c r="I21" s="7">
        <f>I23+I25</f>
        <v>0</v>
      </c>
      <c r="J21" s="7">
        <f>J23+J25</f>
        <v>0</v>
      </c>
      <c r="K21" s="7"/>
      <c r="L21" s="7"/>
      <c r="M21" s="7"/>
      <c r="N21" s="7"/>
      <c r="O21" s="6" t="s">
        <v>5</v>
      </c>
    </row>
    <row r="22" spans="1:15" ht="12.75" customHeight="1" hidden="1">
      <c r="A22" s="28"/>
      <c r="B22" s="127"/>
      <c r="C22" s="128"/>
      <c r="D22" s="128"/>
      <c r="E22" s="8" t="s">
        <v>14</v>
      </c>
      <c r="F22" s="15" t="s">
        <v>5</v>
      </c>
      <c r="G22" s="15" t="s">
        <v>5</v>
      </c>
      <c r="H22" s="15" t="s">
        <v>5</v>
      </c>
      <c r="I22" s="15" t="s">
        <v>5</v>
      </c>
      <c r="J22" s="15" t="s">
        <v>5</v>
      </c>
      <c r="K22" s="15" t="s">
        <v>5</v>
      </c>
      <c r="L22" s="15" t="s">
        <v>5</v>
      </c>
      <c r="M22" s="15" t="s">
        <v>5</v>
      </c>
      <c r="N22" s="15" t="s">
        <v>5</v>
      </c>
      <c r="O22" s="6" t="s">
        <v>5</v>
      </c>
    </row>
    <row r="23" spans="1:15" ht="12.75" customHeight="1" hidden="1">
      <c r="A23" s="28"/>
      <c r="B23" s="127"/>
      <c r="C23" s="128"/>
      <c r="D23" s="128"/>
      <c r="E23" s="11" t="s">
        <v>15</v>
      </c>
      <c r="F23" s="7">
        <f>SUM(G23:J23)</f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6" t="s">
        <v>5</v>
      </c>
    </row>
    <row r="24" spans="1:15" ht="12.75" customHeight="1" hidden="1">
      <c r="A24" s="28"/>
      <c r="B24" s="127"/>
      <c r="C24" s="128"/>
      <c r="D24" s="128"/>
      <c r="E24" s="11" t="s">
        <v>16</v>
      </c>
      <c r="F24" s="7"/>
      <c r="G24" s="7"/>
      <c r="H24" s="7"/>
      <c r="I24" s="7"/>
      <c r="J24" s="7"/>
      <c r="K24" s="7"/>
      <c r="L24" s="7"/>
      <c r="M24" s="7"/>
      <c r="N24" s="7"/>
      <c r="O24" s="6" t="s">
        <v>5</v>
      </c>
    </row>
    <row r="25" spans="1:15" ht="16.5" customHeight="1" hidden="1">
      <c r="A25" s="28"/>
      <c r="B25" s="127"/>
      <c r="C25" s="128"/>
      <c r="D25" s="128"/>
      <c r="E25" s="45" t="s">
        <v>19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6" t="s">
        <v>5</v>
      </c>
    </row>
    <row r="26" spans="1:15" ht="15" customHeight="1" hidden="1">
      <c r="A26" s="34"/>
      <c r="B26" s="129"/>
      <c r="C26" s="130"/>
      <c r="D26" s="130"/>
      <c r="E26" s="11" t="s">
        <v>20</v>
      </c>
      <c r="F26" s="7"/>
      <c r="G26" s="7"/>
      <c r="H26" s="7"/>
      <c r="I26" s="7"/>
      <c r="J26" s="7"/>
      <c r="K26" s="15"/>
      <c r="L26" s="7"/>
      <c r="M26" s="7"/>
      <c r="N26" s="7"/>
      <c r="O26" s="6" t="s">
        <v>5</v>
      </c>
    </row>
    <row r="27" spans="1:15" ht="27.75" customHeight="1">
      <c r="A27" s="38" t="s">
        <v>48</v>
      </c>
      <c r="B27" s="131" t="s">
        <v>138</v>
      </c>
      <c r="C27" s="132"/>
      <c r="D27" s="132"/>
      <c r="E27" s="12" t="s">
        <v>21</v>
      </c>
      <c r="F27" s="13">
        <f aca="true" t="shared" si="12" ref="F27:N27">SUM(F28:F29)</f>
        <v>2200000</v>
      </c>
      <c r="G27" s="13">
        <f t="shared" si="12"/>
        <v>0</v>
      </c>
      <c r="H27" s="13">
        <f t="shared" si="12"/>
        <v>20000</v>
      </c>
      <c r="I27" s="13">
        <f t="shared" si="12"/>
        <v>1090000</v>
      </c>
      <c r="J27" s="13">
        <f t="shared" si="12"/>
        <v>1090000</v>
      </c>
      <c r="K27" s="13">
        <f t="shared" si="12"/>
        <v>0</v>
      </c>
      <c r="L27" s="13">
        <f t="shared" si="12"/>
        <v>0</v>
      </c>
      <c r="M27" s="13">
        <f t="shared" si="12"/>
        <v>0</v>
      </c>
      <c r="N27" s="13">
        <f t="shared" si="12"/>
        <v>0</v>
      </c>
      <c r="O27" s="13">
        <f>F27</f>
        <v>2200000</v>
      </c>
    </row>
    <row r="28" spans="1:15" ht="38.25">
      <c r="A28" s="28"/>
      <c r="B28" s="25" t="s">
        <v>102</v>
      </c>
      <c r="C28" s="14" t="s">
        <v>22</v>
      </c>
      <c r="D28" s="14" t="s">
        <v>139</v>
      </c>
      <c r="E28" s="5" t="s">
        <v>23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6" t="s">
        <v>5</v>
      </c>
    </row>
    <row r="29" spans="1:15" ht="12.75" customHeight="1">
      <c r="A29" s="28"/>
      <c r="B29" s="125" t="s">
        <v>156</v>
      </c>
      <c r="C29" s="126"/>
      <c r="D29" s="126"/>
      <c r="E29" s="5" t="s">
        <v>25</v>
      </c>
      <c r="F29" s="7">
        <f>SUM(F31:F33)</f>
        <v>2200000</v>
      </c>
      <c r="G29" s="7">
        <v>0</v>
      </c>
      <c r="H29" s="7">
        <f>H33</f>
        <v>20000</v>
      </c>
      <c r="I29" s="7">
        <f aca="true" t="shared" si="13" ref="I29:N29">I31+I33</f>
        <v>1090000</v>
      </c>
      <c r="J29" s="7">
        <f t="shared" si="13"/>
        <v>1090000</v>
      </c>
      <c r="K29" s="7">
        <f t="shared" si="13"/>
        <v>0</v>
      </c>
      <c r="L29" s="7">
        <f t="shared" si="13"/>
        <v>0</v>
      </c>
      <c r="M29" s="7">
        <f t="shared" si="13"/>
        <v>0</v>
      </c>
      <c r="N29" s="7">
        <f t="shared" si="13"/>
        <v>0</v>
      </c>
      <c r="O29" s="6" t="s">
        <v>5</v>
      </c>
    </row>
    <row r="30" spans="1:15" ht="12.75" customHeight="1">
      <c r="A30" s="28"/>
      <c r="B30" s="127" t="s">
        <v>157</v>
      </c>
      <c r="C30" s="128"/>
      <c r="D30" s="128"/>
      <c r="E30" s="8" t="s">
        <v>14</v>
      </c>
      <c r="F30" s="15" t="s">
        <v>5</v>
      </c>
      <c r="G30" s="15" t="s">
        <v>5</v>
      </c>
      <c r="H30" s="15" t="s">
        <v>5</v>
      </c>
      <c r="I30" s="15" t="s">
        <v>5</v>
      </c>
      <c r="J30" s="15" t="s">
        <v>5</v>
      </c>
      <c r="K30" s="15" t="s">
        <v>5</v>
      </c>
      <c r="L30" s="15" t="s">
        <v>5</v>
      </c>
      <c r="M30" s="15" t="s">
        <v>5</v>
      </c>
      <c r="N30" s="15" t="s">
        <v>5</v>
      </c>
      <c r="O30" s="6" t="s">
        <v>5</v>
      </c>
    </row>
    <row r="31" spans="1:15" ht="12.75" customHeight="1">
      <c r="A31" s="28"/>
      <c r="B31" s="127" t="s">
        <v>158</v>
      </c>
      <c r="C31" s="128"/>
      <c r="D31" s="128"/>
      <c r="E31" s="11" t="s">
        <v>15</v>
      </c>
      <c r="F31" s="7">
        <f>SUM(H31:J31)</f>
        <v>1440000</v>
      </c>
      <c r="G31" s="7">
        <v>0</v>
      </c>
      <c r="H31" s="7">
        <v>0</v>
      </c>
      <c r="I31" s="7">
        <v>720000</v>
      </c>
      <c r="J31" s="7">
        <v>720000</v>
      </c>
      <c r="K31" s="7">
        <v>0</v>
      </c>
      <c r="L31" s="7">
        <v>0</v>
      </c>
      <c r="M31" s="7">
        <v>0</v>
      </c>
      <c r="N31" s="7">
        <v>0</v>
      </c>
      <c r="O31" s="6" t="s">
        <v>5</v>
      </c>
    </row>
    <row r="32" spans="1:15" ht="12.75" customHeight="1">
      <c r="A32" s="28"/>
      <c r="B32" s="127" t="s">
        <v>159</v>
      </c>
      <c r="C32" s="128"/>
      <c r="D32" s="128"/>
      <c r="E32" s="11" t="s">
        <v>16</v>
      </c>
      <c r="F32" s="7"/>
      <c r="G32" s="7"/>
      <c r="H32" s="7"/>
      <c r="I32" s="7"/>
      <c r="J32" s="7"/>
      <c r="K32" s="7"/>
      <c r="L32" s="7"/>
      <c r="M32" s="7"/>
      <c r="N32" s="7"/>
      <c r="O32" s="6" t="s">
        <v>5</v>
      </c>
    </row>
    <row r="33" spans="1:15" ht="15" customHeight="1">
      <c r="A33" s="28"/>
      <c r="B33" s="127" t="s">
        <v>160</v>
      </c>
      <c r="C33" s="128"/>
      <c r="D33" s="128"/>
      <c r="E33" s="11" t="s">
        <v>19</v>
      </c>
      <c r="F33" s="7">
        <f>SUM(H33:J33)</f>
        <v>760000</v>
      </c>
      <c r="G33" s="7">
        <v>0</v>
      </c>
      <c r="H33" s="7">
        <v>20000</v>
      </c>
      <c r="I33" s="7">
        <v>370000</v>
      </c>
      <c r="J33" s="7">
        <v>370000</v>
      </c>
      <c r="K33" s="7">
        <v>0</v>
      </c>
      <c r="L33" s="7">
        <v>0</v>
      </c>
      <c r="M33" s="7">
        <v>0</v>
      </c>
      <c r="N33" s="7">
        <v>0</v>
      </c>
      <c r="O33" s="6" t="s">
        <v>5</v>
      </c>
    </row>
    <row r="34" spans="1:15" ht="13.5" customHeight="1">
      <c r="A34" s="34"/>
      <c r="B34" s="129" t="s">
        <v>34</v>
      </c>
      <c r="C34" s="130"/>
      <c r="D34" s="130"/>
      <c r="E34" s="11" t="s">
        <v>20</v>
      </c>
      <c r="F34" s="7"/>
      <c r="G34" s="7"/>
      <c r="H34" s="7"/>
      <c r="I34" s="7"/>
      <c r="J34" s="7"/>
      <c r="K34" s="15"/>
      <c r="L34" s="7"/>
      <c r="M34" s="7"/>
      <c r="N34" s="7"/>
      <c r="O34" s="6" t="s">
        <v>5</v>
      </c>
    </row>
    <row r="35" spans="1:15" s="20" customFormat="1" ht="25.5" customHeight="1" hidden="1">
      <c r="A35" s="31" t="s">
        <v>31</v>
      </c>
      <c r="B35" s="133" t="s">
        <v>71</v>
      </c>
      <c r="C35" s="134"/>
      <c r="D35" s="135"/>
      <c r="E35" s="4" t="s">
        <v>21</v>
      </c>
      <c r="F35" s="21">
        <f>F39+F41</f>
        <v>0</v>
      </c>
      <c r="G35" s="21">
        <f>G39+G41</f>
        <v>0</v>
      </c>
      <c r="H35" s="21">
        <f aca="true" t="shared" si="14" ref="H35:N35">SUM(H36:H37)</f>
        <v>0</v>
      </c>
      <c r="I35" s="21">
        <f t="shared" si="14"/>
        <v>0</v>
      </c>
      <c r="J35" s="21">
        <f t="shared" si="14"/>
        <v>0</v>
      </c>
      <c r="K35" s="21">
        <f t="shared" si="14"/>
        <v>0</v>
      </c>
      <c r="L35" s="21">
        <f t="shared" si="14"/>
        <v>0</v>
      </c>
      <c r="M35" s="21">
        <f t="shared" si="14"/>
        <v>0</v>
      </c>
      <c r="N35" s="21">
        <f t="shared" si="14"/>
        <v>0</v>
      </c>
      <c r="O35" s="21">
        <v>0</v>
      </c>
    </row>
    <row r="36" spans="1:15" s="40" customFormat="1" ht="17.25" customHeight="1" hidden="1">
      <c r="A36" s="39"/>
      <c r="B36" s="36" t="s">
        <v>72</v>
      </c>
      <c r="C36" s="41" t="s">
        <v>22</v>
      </c>
      <c r="D36" s="37" t="s">
        <v>68</v>
      </c>
      <c r="E36" s="22" t="s">
        <v>23</v>
      </c>
      <c r="F36" s="23">
        <f>SUM(F39:F42)-F37</f>
        <v>0</v>
      </c>
      <c r="G36" s="23">
        <f>SUM(G39:G42)-G37</f>
        <v>0</v>
      </c>
      <c r="H36" s="23">
        <f aca="true" t="shared" si="15" ref="H36:N36">SUM(H39:H42)</f>
        <v>0</v>
      </c>
      <c r="I36" s="23">
        <f t="shared" si="15"/>
        <v>0</v>
      </c>
      <c r="J36" s="23">
        <f t="shared" si="15"/>
        <v>0</v>
      </c>
      <c r="K36" s="23">
        <f t="shared" si="15"/>
        <v>0</v>
      </c>
      <c r="L36" s="23">
        <f t="shared" si="15"/>
        <v>0</v>
      </c>
      <c r="M36" s="23">
        <f t="shared" si="15"/>
        <v>0</v>
      </c>
      <c r="N36" s="23">
        <f t="shared" si="15"/>
        <v>0</v>
      </c>
      <c r="O36" s="18" t="s">
        <v>5</v>
      </c>
    </row>
    <row r="37" spans="1:15" s="10" customFormat="1" ht="18" customHeight="1" hidden="1">
      <c r="A37" s="29"/>
      <c r="B37" s="136" t="s">
        <v>24</v>
      </c>
      <c r="C37" s="137"/>
      <c r="D37" s="138"/>
      <c r="E37" s="5" t="s">
        <v>25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6" t="s">
        <v>5</v>
      </c>
    </row>
    <row r="38" spans="1:15" s="10" customFormat="1" ht="12.75" customHeight="1" hidden="1">
      <c r="A38" s="29"/>
      <c r="B38" s="139" t="s">
        <v>26</v>
      </c>
      <c r="C38" s="140"/>
      <c r="D38" s="127"/>
      <c r="E38" s="8" t="s">
        <v>14</v>
      </c>
      <c r="F38" s="15" t="s">
        <v>5</v>
      </c>
      <c r="G38" s="15" t="s">
        <v>5</v>
      </c>
      <c r="H38" s="15" t="s">
        <v>5</v>
      </c>
      <c r="I38" s="15" t="s">
        <v>5</v>
      </c>
      <c r="J38" s="15" t="s">
        <v>5</v>
      </c>
      <c r="K38" s="15" t="s">
        <v>5</v>
      </c>
      <c r="L38" s="15" t="s">
        <v>5</v>
      </c>
      <c r="M38" s="15" t="s">
        <v>5</v>
      </c>
      <c r="N38" s="15" t="s">
        <v>5</v>
      </c>
      <c r="O38" s="6" t="s">
        <v>5</v>
      </c>
    </row>
    <row r="39" spans="1:15" s="10" customFormat="1" ht="21.75" customHeight="1" hidden="1">
      <c r="A39" s="29"/>
      <c r="B39" s="141" t="s">
        <v>74</v>
      </c>
      <c r="C39" s="142"/>
      <c r="D39" s="143"/>
      <c r="E39" s="11" t="s">
        <v>15</v>
      </c>
      <c r="F39" s="7"/>
      <c r="G39" s="7"/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6" t="s">
        <v>5</v>
      </c>
    </row>
    <row r="40" spans="1:15" s="10" customFormat="1" ht="18" customHeight="1" hidden="1">
      <c r="A40" s="29"/>
      <c r="B40" s="141" t="s">
        <v>75</v>
      </c>
      <c r="C40" s="142"/>
      <c r="D40" s="143"/>
      <c r="E40" s="11" t="s">
        <v>16</v>
      </c>
      <c r="F40" s="7"/>
      <c r="G40" s="7"/>
      <c r="H40" s="7"/>
      <c r="I40" s="7"/>
      <c r="J40" s="7"/>
      <c r="K40" s="7"/>
      <c r="L40" s="7"/>
      <c r="M40" s="7"/>
      <c r="N40" s="7"/>
      <c r="O40" s="6" t="s">
        <v>5</v>
      </c>
    </row>
    <row r="41" spans="1:15" s="10" customFormat="1" ht="14.25" customHeight="1" hidden="1">
      <c r="A41" s="29"/>
      <c r="B41" s="141" t="s">
        <v>76</v>
      </c>
      <c r="C41" s="142"/>
      <c r="D41" s="143"/>
      <c r="E41" s="11" t="s">
        <v>19</v>
      </c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s="10" customFormat="1" ht="12.75" customHeight="1" hidden="1">
      <c r="A42" s="35"/>
      <c r="B42" s="144" t="s">
        <v>73</v>
      </c>
      <c r="C42" s="145"/>
      <c r="D42" s="129"/>
      <c r="E42" s="11" t="s">
        <v>20</v>
      </c>
      <c r="F42" s="7"/>
      <c r="G42" s="7"/>
      <c r="H42" s="7"/>
      <c r="I42" s="7"/>
      <c r="J42" s="7"/>
      <c r="K42" s="7"/>
      <c r="L42" s="7"/>
      <c r="M42" s="7"/>
      <c r="N42" s="7"/>
      <c r="O42" s="6" t="s">
        <v>5</v>
      </c>
    </row>
    <row r="43" spans="1:15" s="20" customFormat="1" ht="27.75" customHeight="1" hidden="1">
      <c r="A43" s="31" t="s">
        <v>106</v>
      </c>
      <c r="B43" s="134" t="s">
        <v>81</v>
      </c>
      <c r="C43" s="134"/>
      <c r="D43" s="135"/>
      <c r="E43" s="4" t="s">
        <v>21</v>
      </c>
      <c r="F43" s="21">
        <f aca="true" t="shared" si="16" ref="F43:N43">SUM(F44:F45)</f>
        <v>0</v>
      </c>
      <c r="G43" s="21">
        <f t="shared" si="16"/>
        <v>0</v>
      </c>
      <c r="H43" s="21">
        <f t="shared" si="16"/>
        <v>0</v>
      </c>
      <c r="I43" s="21">
        <f t="shared" si="16"/>
        <v>0</v>
      </c>
      <c r="J43" s="21">
        <f t="shared" si="16"/>
        <v>0</v>
      </c>
      <c r="K43" s="21">
        <f t="shared" si="16"/>
        <v>0</v>
      </c>
      <c r="L43" s="21">
        <f t="shared" si="16"/>
        <v>0</v>
      </c>
      <c r="M43" s="21">
        <f t="shared" si="16"/>
        <v>0</v>
      </c>
      <c r="N43" s="21">
        <f t="shared" si="16"/>
        <v>0</v>
      </c>
      <c r="O43" s="21">
        <f>G43</f>
        <v>0</v>
      </c>
    </row>
    <row r="44" spans="1:15" s="40" customFormat="1" ht="48" hidden="1">
      <c r="A44" s="39"/>
      <c r="B44" s="60" t="s">
        <v>82</v>
      </c>
      <c r="C44" s="41" t="s">
        <v>83</v>
      </c>
      <c r="D44" s="73" t="s">
        <v>69</v>
      </c>
      <c r="E44" s="22" t="s">
        <v>23</v>
      </c>
      <c r="F44" s="23">
        <f>SUM(F47:F49)</f>
        <v>0</v>
      </c>
      <c r="G44" s="23">
        <f>SUM(G47:G49)</f>
        <v>0</v>
      </c>
      <c r="H44" s="23">
        <f aca="true" t="shared" si="17" ref="H44:N44">SUM(H47:H50)</f>
        <v>0</v>
      </c>
      <c r="I44" s="23">
        <f t="shared" si="17"/>
        <v>0</v>
      </c>
      <c r="J44" s="23">
        <f t="shared" si="17"/>
        <v>0</v>
      </c>
      <c r="K44" s="23">
        <f t="shared" si="17"/>
        <v>0</v>
      </c>
      <c r="L44" s="23">
        <f t="shared" si="17"/>
        <v>0</v>
      </c>
      <c r="M44" s="23">
        <f t="shared" si="17"/>
        <v>0</v>
      </c>
      <c r="N44" s="23">
        <f t="shared" si="17"/>
        <v>0</v>
      </c>
      <c r="O44" s="18" t="s">
        <v>5</v>
      </c>
    </row>
    <row r="45" spans="1:15" s="10" customFormat="1" ht="18" customHeight="1" hidden="1">
      <c r="A45" s="29"/>
      <c r="B45" s="146" t="s">
        <v>84</v>
      </c>
      <c r="C45" s="147"/>
      <c r="D45" s="147"/>
      <c r="E45" s="5" t="s">
        <v>25</v>
      </c>
      <c r="F45" s="7">
        <f>SUM(G45:G45)</f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6" t="s">
        <v>5</v>
      </c>
    </row>
    <row r="46" spans="1:15" s="10" customFormat="1" ht="20.25" customHeight="1" hidden="1">
      <c r="A46" s="29"/>
      <c r="B46" s="146" t="s">
        <v>85</v>
      </c>
      <c r="C46" s="147"/>
      <c r="D46" s="147"/>
      <c r="E46" s="82" t="s">
        <v>14</v>
      </c>
      <c r="F46" s="83" t="s">
        <v>5</v>
      </c>
      <c r="G46" s="83" t="s">
        <v>5</v>
      </c>
      <c r="H46" s="83" t="s">
        <v>5</v>
      </c>
      <c r="I46" s="83" t="s">
        <v>5</v>
      </c>
      <c r="J46" s="83" t="s">
        <v>5</v>
      </c>
      <c r="K46" s="83" t="s">
        <v>5</v>
      </c>
      <c r="L46" s="83" t="s">
        <v>5</v>
      </c>
      <c r="M46" s="83" t="s">
        <v>5</v>
      </c>
      <c r="N46" s="83" t="s">
        <v>5</v>
      </c>
      <c r="O46" s="84" t="s">
        <v>5</v>
      </c>
    </row>
    <row r="47" spans="1:15" s="10" customFormat="1" ht="17.25" customHeight="1" hidden="1">
      <c r="A47" s="29"/>
      <c r="B47" s="148" t="s">
        <v>86</v>
      </c>
      <c r="C47" s="149"/>
      <c r="D47" s="149"/>
      <c r="E47" s="85" t="s">
        <v>15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 t="s">
        <v>5</v>
      </c>
    </row>
    <row r="48" spans="1:15" s="10" customFormat="1" ht="15.75" customHeight="1" hidden="1">
      <c r="A48" s="29"/>
      <c r="B48" s="150" t="s">
        <v>87</v>
      </c>
      <c r="C48" s="151"/>
      <c r="D48" s="151"/>
      <c r="E48" s="79" t="s">
        <v>16</v>
      </c>
      <c r="F48" s="80">
        <v>0</v>
      </c>
      <c r="G48" s="80">
        <v>0</v>
      </c>
      <c r="H48" s="80"/>
      <c r="I48" s="80"/>
      <c r="J48" s="80"/>
      <c r="K48" s="80"/>
      <c r="L48" s="80"/>
      <c r="M48" s="80"/>
      <c r="N48" s="80"/>
      <c r="O48" s="81" t="s">
        <v>5</v>
      </c>
    </row>
    <row r="49" spans="1:15" s="10" customFormat="1" ht="24" customHeight="1" hidden="1">
      <c r="A49" s="29"/>
      <c r="B49" s="143" t="s">
        <v>88</v>
      </c>
      <c r="C49" s="152"/>
      <c r="D49" s="152"/>
      <c r="E49" s="11" t="s">
        <v>19</v>
      </c>
      <c r="F49" s="7">
        <v>0</v>
      </c>
      <c r="G49" s="7">
        <v>0</v>
      </c>
      <c r="H49" s="7"/>
      <c r="I49" s="7"/>
      <c r="J49" s="7"/>
      <c r="K49" s="7"/>
      <c r="L49" s="7"/>
      <c r="M49" s="7"/>
      <c r="N49" s="7"/>
      <c r="O49" s="6"/>
    </row>
    <row r="50" spans="1:15" s="10" customFormat="1" ht="19.5" customHeight="1" hidden="1">
      <c r="A50" s="35"/>
      <c r="B50" s="129" t="s">
        <v>89</v>
      </c>
      <c r="C50" s="130"/>
      <c r="D50" s="130"/>
      <c r="E50" s="11" t="s">
        <v>20</v>
      </c>
      <c r="F50" s="7"/>
      <c r="G50" s="7"/>
      <c r="H50" s="7"/>
      <c r="I50" s="7"/>
      <c r="J50" s="7"/>
      <c r="K50" s="7"/>
      <c r="L50" s="7"/>
      <c r="M50" s="7"/>
      <c r="N50" s="7"/>
      <c r="O50" s="6" t="s">
        <v>5</v>
      </c>
    </row>
    <row r="51" spans="1:15" s="20" customFormat="1" ht="14.25" customHeight="1">
      <c r="A51" s="31" t="s">
        <v>30</v>
      </c>
      <c r="B51" s="153" t="s">
        <v>101</v>
      </c>
      <c r="C51" s="154"/>
      <c r="D51" s="155"/>
      <c r="E51" s="4" t="s">
        <v>21</v>
      </c>
      <c r="F51" s="21">
        <f>SUM(F52:F53)</f>
        <v>1510095</v>
      </c>
      <c r="G51" s="21">
        <f aca="true" t="shared" si="18" ref="G51:N51">SUM(G52:G53)</f>
        <v>0</v>
      </c>
      <c r="H51" s="21">
        <f t="shared" si="18"/>
        <v>1370000</v>
      </c>
      <c r="I51" s="21">
        <f t="shared" si="18"/>
        <v>0</v>
      </c>
      <c r="J51" s="21">
        <f t="shared" si="18"/>
        <v>0</v>
      </c>
      <c r="K51" s="21">
        <f t="shared" si="18"/>
        <v>0</v>
      </c>
      <c r="L51" s="21">
        <f t="shared" si="18"/>
        <v>0</v>
      </c>
      <c r="M51" s="21">
        <f t="shared" si="18"/>
        <v>0</v>
      </c>
      <c r="N51" s="21">
        <f t="shared" si="18"/>
        <v>0</v>
      </c>
      <c r="O51" s="21">
        <v>37831</v>
      </c>
    </row>
    <row r="52" spans="1:15" s="40" customFormat="1" ht="20.25" customHeight="1">
      <c r="A52" s="39"/>
      <c r="B52" s="156" t="s">
        <v>102</v>
      </c>
      <c r="C52" s="158" t="s">
        <v>22</v>
      </c>
      <c r="D52" s="160" t="s">
        <v>103</v>
      </c>
      <c r="E52" s="77" t="s">
        <v>23</v>
      </c>
      <c r="F52" s="23">
        <v>0</v>
      </c>
      <c r="G52" s="23">
        <v>0</v>
      </c>
      <c r="H52" s="23">
        <v>0</v>
      </c>
      <c r="I52" s="23">
        <f aca="true" t="shared" si="19" ref="I52:N52">SUM(I55:I58)</f>
        <v>0</v>
      </c>
      <c r="J52" s="23">
        <f t="shared" si="19"/>
        <v>0</v>
      </c>
      <c r="K52" s="23">
        <f t="shared" si="19"/>
        <v>0</v>
      </c>
      <c r="L52" s="23">
        <f t="shared" si="19"/>
        <v>0</v>
      </c>
      <c r="M52" s="23">
        <f t="shared" si="19"/>
        <v>0</v>
      </c>
      <c r="N52" s="23">
        <f t="shared" si="19"/>
        <v>0</v>
      </c>
      <c r="O52" s="18" t="s">
        <v>5</v>
      </c>
    </row>
    <row r="53" spans="1:15" s="10" customFormat="1" ht="19.5" customHeight="1">
      <c r="A53" s="29"/>
      <c r="B53" s="157"/>
      <c r="C53" s="159"/>
      <c r="D53" s="161"/>
      <c r="E53" s="78" t="s">
        <v>25</v>
      </c>
      <c r="F53" s="7">
        <f>F55+F57</f>
        <v>1510095</v>
      </c>
      <c r="G53" s="7">
        <f>G55+G57</f>
        <v>0</v>
      </c>
      <c r="H53" s="7">
        <f>H55+H57</f>
        <v>1370000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6" t="s">
        <v>5</v>
      </c>
    </row>
    <row r="54" spans="1:15" s="10" customFormat="1" ht="21" customHeight="1">
      <c r="A54" s="29"/>
      <c r="B54" s="162" t="s">
        <v>108</v>
      </c>
      <c r="C54" s="163"/>
      <c r="D54" s="164"/>
      <c r="E54" s="8" t="s">
        <v>14</v>
      </c>
      <c r="F54" s="15" t="s">
        <v>5</v>
      </c>
      <c r="G54" s="15" t="s">
        <v>5</v>
      </c>
      <c r="H54" s="15" t="s">
        <v>5</v>
      </c>
      <c r="I54" s="15" t="s">
        <v>5</v>
      </c>
      <c r="J54" s="15" t="s">
        <v>5</v>
      </c>
      <c r="K54" s="15" t="s">
        <v>5</v>
      </c>
      <c r="L54" s="15" t="s">
        <v>5</v>
      </c>
      <c r="M54" s="15" t="s">
        <v>5</v>
      </c>
      <c r="N54" s="15" t="s">
        <v>5</v>
      </c>
      <c r="O54" s="6" t="s">
        <v>5</v>
      </c>
    </row>
    <row r="55" spans="1:15" s="10" customFormat="1" ht="17.25" customHeight="1">
      <c r="A55" s="29"/>
      <c r="B55" s="165" t="s">
        <v>135</v>
      </c>
      <c r="C55" s="166"/>
      <c r="D55" s="167"/>
      <c r="E55" s="11" t="s">
        <v>15</v>
      </c>
      <c r="F55" s="7">
        <v>571898</v>
      </c>
      <c r="G55" s="7">
        <v>0</v>
      </c>
      <c r="H55" s="7">
        <v>545148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6" t="s">
        <v>5</v>
      </c>
    </row>
    <row r="56" spans="1:15" s="10" customFormat="1" ht="12" customHeight="1">
      <c r="A56" s="29"/>
      <c r="B56" s="168"/>
      <c r="C56" s="169"/>
      <c r="D56" s="170"/>
      <c r="E56" s="11" t="s">
        <v>16</v>
      </c>
      <c r="F56" s="7"/>
      <c r="G56" s="7"/>
      <c r="H56" s="7"/>
      <c r="I56" s="7"/>
      <c r="J56" s="7"/>
      <c r="K56" s="7"/>
      <c r="L56" s="7"/>
      <c r="M56" s="7"/>
      <c r="N56" s="7"/>
      <c r="O56" s="6" t="s">
        <v>5</v>
      </c>
    </row>
    <row r="57" spans="1:15" s="10" customFormat="1" ht="12" customHeight="1">
      <c r="A57" s="29"/>
      <c r="B57" s="171"/>
      <c r="C57" s="172"/>
      <c r="D57" s="173"/>
      <c r="E57" s="11" t="s">
        <v>19</v>
      </c>
      <c r="F57" s="7">
        <f>60370+23000+43237+H57+13488-26750</f>
        <v>938197</v>
      </c>
      <c r="G57" s="7">
        <v>0</v>
      </c>
      <c r="H57" s="7">
        <f>1370000-545148</f>
        <v>824852</v>
      </c>
      <c r="I57" s="7"/>
      <c r="J57" s="7"/>
      <c r="K57" s="7"/>
      <c r="L57" s="7"/>
      <c r="M57" s="7"/>
      <c r="N57" s="7"/>
      <c r="O57" s="6"/>
    </row>
    <row r="58" spans="1:15" s="75" customFormat="1" ht="14.25" customHeight="1">
      <c r="A58" s="74"/>
      <c r="B58" s="174" t="s">
        <v>104</v>
      </c>
      <c r="C58" s="175"/>
      <c r="D58" s="176"/>
      <c r="E58" s="55" t="s">
        <v>20</v>
      </c>
      <c r="F58" s="56"/>
      <c r="G58" s="56"/>
      <c r="H58" s="106"/>
      <c r="I58" s="56"/>
      <c r="J58" s="56"/>
      <c r="K58" s="56"/>
      <c r="L58" s="56"/>
      <c r="M58" s="56"/>
      <c r="N58" s="56"/>
      <c r="O58" s="58" t="s">
        <v>5</v>
      </c>
    </row>
    <row r="59" spans="1:15" s="20" customFormat="1" ht="15" customHeight="1">
      <c r="A59" s="31" t="s">
        <v>31</v>
      </c>
      <c r="B59" s="134" t="s">
        <v>100</v>
      </c>
      <c r="C59" s="134"/>
      <c r="D59" s="135"/>
      <c r="E59" s="4" t="s">
        <v>21</v>
      </c>
      <c r="F59" s="21">
        <f aca="true" t="shared" si="20" ref="F59:N59">SUM(F60:F61)</f>
        <v>82120</v>
      </c>
      <c r="G59" s="21">
        <f t="shared" si="20"/>
        <v>0</v>
      </c>
      <c r="H59" s="21">
        <f t="shared" si="20"/>
        <v>15000</v>
      </c>
      <c r="I59" s="21">
        <f t="shared" si="20"/>
        <v>0</v>
      </c>
      <c r="J59" s="21">
        <f t="shared" si="20"/>
        <v>0</v>
      </c>
      <c r="K59" s="21">
        <f t="shared" si="20"/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69">
        <f>G59+H59</f>
        <v>15000</v>
      </c>
    </row>
    <row r="60" spans="1:15" s="40" customFormat="1" ht="16.5" customHeight="1">
      <c r="A60" s="39"/>
      <c r="B60" s="158" t="s">
        <v>58</v>
      </c>
      <c r="C60" s="158" t="s">
        <v>96</v>
      </c>
      <c r="D60" s="179" t="s">
        <v>78</v>
      </c>
      <c r="E60" s="22" t="s">
        <v>23</v>
      </c>
      <c r="F60" s="23">
        <f aca="true" t="shared" si="21" ref="F60:N60">SUM(F63:F66)</f>
        <v>82120</v>
      </c>
      <c r="G60" s="23">
        <f t="shared" si="21"/>
        <v>0</v>
      </c>
      <c r="H60" s="23">
        <f t="shared" si="21"/>
        <v>15000</v>
      </c>
      <c r="I60" s="23">
        <f t="shared" si="21"/>
        <v>0</v>
      </c>
      <c r="J60" s="23">
        <f t="shared" si="21"/>
        <v>0</v>
      </c>
      <c r="K60" s="23">
        <f t="shared" si="21"/>
        <v>0</v>
      </c>
      <c r="L60" s="23">
        <f t="shared" si="21"/>
        <v>0</v>
      </c>
      <c r="M60" s="23">
        <f t="shared" si="21"/>
        <v>0</v>
      </c>
      <c r="N60" s="23">
        <f t="shared" si="21"/>
        <v>0</v>
      </c>
      <c r="O60" s="62" t="s">
        <v>5</v>
      </c>
    </row>
    <row r="61" spans="1:15" s="10" customFormat="1" ht="12.75" customHeight="1">
      <c r="A61" s="29"/>
      <c r="B61" s="177"/>
      <c r="C61" s="177"/>
      <c r="D61" s="180"/>
      <c r="E61" s="5" t="s">
        <v>25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61" t="s">
        <v>5</v>
      </c>
    </row>
    <row r="62" spans="1:15" s="10" customFormat="1" ht="12.75" customHeight="1">
      <c r="A62" s="29"/>
      <c r="B62" s="178"/>
      <c r="C62" s="178"/>
      <c r="D62" s="181"/>
      <c r="E62" s="8" t="s">
        <v>14</v>
      </c>
      <c r="F62" s="15" t="s">
        <v>5</v>
      </c>
      <c r="G62" s="15" t="s">
        <v>5</v>
      </c>
      <c r="H62" s="15" t="s">
        <v>5</v>
      </c>
      <c r="I62" s="15" t="s">
        <v>5</v>
      </c>
      <c r="J62" s="15" t="s">
        <v>5</v>
      </c>
      <c r="K62" s="15" t="s">
        <v>5</v>
      </c>
      <c r="L62" s="15" t="s">
        <v>5</v>
      </c>
      <c r="M62" s="15" t="s">
        <v>5</v>
      </c>
      <c r="N62" s="15" t="s">
        <v>5</v>
      </c>
      <c r="O62" s="61" t="s">
        <v>5</v>
      </c>
    </row>
    <row r="63" spans="1:15" s="10" customFormat="1" ht="12.75" customHeight="1">
      <c r="A63" s="29"/>
      <c r="B63" s="72" t="s">
        <v>99</v>
      </c>
      <c r="C63" s="71"/>
      <c r="D63" s="65"/>
      <c r="E63" s="11" t="s">
        <v>15</v>
      </c>
      <c r="F63" s="7">
        <f>20000+H63+47120</f>
        <v>82120</v>
      </c>
      <c r="G63" s="7">
        <v>0</v>
      </c>
      <c r="H63" s="7">
        <v>15000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61" t="s">
        <v>5</v>
      </c>
    </row>
    <row r="64" spans="1:15" s="10" customFormat="1" ht="12.75" customHeight="1">
      <c r="A64" s="29"/>
      <c r="B64" s="182" t="s">
        <v>97</v>
      </c>
      <c r="C64" s="183"/>
      <c r="D64" s="184"/>
      <c r="E64" s="11" t="s">
        <v>16</v>
      </c>
      <c r="F64" s="7"/>
      <c r="G64" s="7"/>
      <c r="H64" s="7"/>
      <c r="I64" s="7"/>
      <c r="J64" s="7"/>
      <c r="K64" s="7"/>
      <c r="L64" s="7"/>
      <c r="M64" s="7"/>
      <c r="N64" s="7"/>
      <c r="O64" s="61" t="s">
        <v>5</v>
      </c>
    </row>
    <row r="65" spans="1:15" s="10" customFormat="1" ht="14.25" customHeight="1">
      <c r="A65" s="29"/>
      <c r="B65" s="185"/>
      <c r="C65" s="186"/>
      <c r="D65" s="187"/>
      <c r="E65" s="11" t="s">
        <v>19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61" t="s">
        <v>5</v>
      </c>
    </row>
    <row r="66" spans="1:15" s="40" customFormat="1" ht="16.5" customHeight="1">
      <c r="A66" s="66"/>
      <c r="B66" s="188" t="s">
        <v>98</v>
      </c>
      <c r="C66" s="189"/>
      <c r="D66" s="189"/>
      <c r="E66" s="70" t="s">
        <v>20</v>
      </c>
      <c r="F66" s="23"/>
      <c r="G66" s="23"/>
      <c r="H66" s="67"/>
      <c r="I66" s="67"/>
      <c r="J66" s="67"/>
      <c r="K66" s="67"/>
      <c r="L66" s="68"/>
      <c r="M66" s="67"/>
      <c r="N66" s="67"/>
      <c r="O66" s="62" t="s">
        <v>5</v>
      </c>
    </row>
    <row r="67" spans="1:15" s="20" customFormat="1" ht="52.5" customHeight="1">
      <c r="A67" s="31" t="s">
        <v>106</v>
      </c>
      <c r="B67" s="134" t="s">
        <v>114</v>
      </c>
      <c r="C67" s="134"/>
      <c r="D67" s="135"/>
      <c r="E67" s="4" t="s">
        <v>21</v>
      </c>
      <c r="F67" s="21">
        <f>SUM(F68:F69)</f>
        <v>1597788</v>
      </c>
      <c r="G67" s="21">
        <f>SUM(G68:G69)</f>
        <v>0</v>
      </c>
      <c r="H67" s="21">
        <f aca="true" t="shared" si="22" ref="H67:N67">SUM(H68:H69)</f>
        <v>326353</v>
      </c>
      <c r="I67" s="21">
        <f t="shared" si="22"/>
        <v>0</v>
      </c>
      <c r="J67" s="21">
        <f t="shared" si="22"/>
        <v>0</v>
      </c>
      <c r="K67" s="21">
        <f t="shared" si="22"/>
        <v>0</v>
      </c>
      <c r="L67" s="21">
        <f t="shared" si="22"/>
        <v>0</v>
      </c>
      <c r="M67" s="21">
        <f t="shared" si="22"/>
        <v>0</v>
      </c>
      <c r="N67" s="21">
        <f t="shared" si="22"/>
        <v>0</v>
      </c>
      <c r="O67" s="21">
        <f>G67</f>
        <v>0</v>
      </c>
    </row>
    <row r="68" spans="1:15" s="40" customFormat="1" ht="36.75" customHeight="1">
      <c r="A68" s="39"/>
      <c r="B68" s="60" t="s">
        <v>43</v>
      </c>
      <c r="C68" s="41" t="s">
        <v>22</v>
      </c>
      <c r="D68" s="37" t="s">
        <v>145</v>
      </c>
      <c r="E68" s="22" t="s">
        <v>23</v>
      </c>
      <c r="F68" s="7">
        <v>173327</v>
      </c>
      <c r="G68" s="7">
        <v>0</v>
      </c>
      <c r="H68" s="23">
        <v>26402</v>
      </c>
      <c r="I68" s="23">
        <f aca="true" t="shared" si="23" ref="I68:N68">SUM(I71:I74)</f>
        <v>0</v>
      </c>
      <c r="J68" s="23">
        <f t="shared" si="23"/>
        <v>0</v>
      </c>
      <c r="K68" s="23">
        <f t="shared" si="23"/>
        <v>0</v>
      </c>
      <c r="L68" s="23">
        <f t="shared" si="23"/>
        <v>0</v>
      </c>
      <c r="M68" s="23">
        <f t="shared" si="23"/>
        <v>0</v>
      </c>
      <c r="N68" s="23">
        <f t="shared" si="23"/>
        <v>0</v>
      </c>
      <c r="O68" s="18" t="s">
        <v>5</v>
      </c>
    </row>
    <row r="69" spans="1:15" s="10" customFormat="1" ht="16.5" customHeight="1">
      <c r="A69" s="29"/>
      <c r="B69" s="125" t="s">
        <v>24</v>
      </c>
      <c r="C69" s="126"/>
      <c r="D69" s="126"/>
      <c r="E69" s="5" t="s">
        <v>25</v>
      </c>
      <c r="F69" s="7">
        <v>1424461</v>
      </c>
      <c r="G69" s="7">
        <v>0</v>
      </c>
      <c r="H69" s="7">
        <v>299951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6" t="s">
        <v>5</v>
      </c>
    </row>
    <row r="70" spans="1:15" s="10" customFormat="1" ht="21" customHeight="1">
      <c r="A70" s="29"/>
      <c r="B70" s="127" t="s">
        <v>26</v>
      </c>
      <c r="C70" s="128"/>
      <c r="D70" s="128"/>
      <c r="E70" s="8" t="s">
        <v>14</v>
      </c>
      <c r="F70" s="15" t="s">
        <v>5</v>
      </c>
      <c r="G70" s="15" t="s">
        <v>5</v>
      </c>
      <c r="H70" s="15" t="s">
        <v>5</v>
      </c>
      <c r="I70" s="15" t="s">
        <v>5</v>
      </c>
      <c r="J70" s="15" t="s">
        <v>5</v>
      </c>
      <c r="K70" s="15" t="s">
        <v>5</v>
      </c>
      <c r="L70" s="15" t="s">
        <v>5</v>
      </c>
      <c r="M70" s="15" t="s">
        <v>5</v>
      </c>
      <c r="N70" s="15" t="s">
        <v>5</v>
      </c>
      <c r="O70" s="6" t="s">
        <v>5</v>
      </c>
    </row>
    <row r="71" spans="1:15" s="10" customFormat="1" ht="17.25" customHeight="1">
      <c r="A71" s="29"/>
      <c r="B71" s="127" t="s">
        <v>115</v>
      </c>
      <c r="C71" s="128"/>
      <c r="D71" s="128"/>
      <c r="E71" s="11" t="s">
        <v>15</v>
      </c>
      <c r="F71" s="7">
        <f>F67*85%</f>
        <v>1358119.8</v>
      </c>
      <c r="G71" s="7">
        <v>0</v>
      </c>
      <c r="H71" s="7">
        <f>22442+254958</f>
        <v>277400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6" t="s">
        <v>5</v>
      </c>
    </row>
    <row r="72" spans="1:15" s="10" customFormat="1" ht="15.75" customHeight="1">
      <c r="A72" s="29"/>
      <c r="B72" s="190" t="s">
        <v>116</v>
      </c>
      <c r="C72" s="191"/>
      <c r="D72" s="192"/>
      <c r="E72" s="11" t="s">
        <v>16</v>
      </c>
      <c r="F72" s="7">
        <f>SUM(G72:H72)</f>
        <v>0</v>
      </c>
      <c r="G72" s="7">
        <v>0</v>
      </c>
      <c r="H72" s="7">
        <v>0</v>
      </c>
      <c r="I72" s="7"/>
      <c r="J72" s="7"/>
      <c r="K72" s="7"/>
      <c r="L72" s="7"/>
      <c r="M72" s="7"/>
      <c r="N72" s="7"/>
      <c r="O72" s="6" t="s">
        <v>5</v>
      </c>
    </row>
    <row r="73" spans="1:15" s="10" customFormat="1" ht="16.5" customHeight="1">
      <c r="A73" s="29"/>
      <c r="B73" s="185"/>
      <c r="C73" s="186"/>
      <c r="D73" s="187"/>
      <c r="E73" s="11" t="s">
        <v>19</v>
      </c>
      <c r="F73" s="7">
        <f>1597788-F71</f>
        <v>239668.19999999995</v>
      </c>
      <c r="G73" s="7">
        <v>0</v>
      </c>
      <c r="H73" s="7">
        <v>48953</v>
      </c>
      <c r="I73" s="7"/>
      <c r="J73" s="7"/>
      <c r="K73" s="7"/>
      <c r="L73" s="7"/>
      <c r="M73" s="7"/>
      <c r="N73" s="7"/>
      <c r="O73" s="6"/>
    </row>
    <row r="74" spans="1:15" s="10" customFormat="1" ht="17.25" customHeight="1">
      <c r="A74" s="35"/>
      <c r="B74" s="129" t="s">
        <v>117</v>
      </c>
      <c r="C74" s="130"/>
      <c r="D74" s="130"/>
      <c r="E74" s="11" t="s">
        <v>20</v>
      </c>
      <c r="F74" s="7"/>
      <c r="G74" s="7"/>
      <c r="H74" s="7"/>
      <c r="I74" s="7"/>
      <c r="J74" s="7"/>
      <c r="K74" s="7"/>
      <c r="L74" s="7"/>
      <c r="M74" s="7"/>
      <c r="N74" s="7"/>
      <c r="O74" s="6" t="s">
        <v>5</v>
      </c>
    </row>
    <row r="75" spans="1:15" s="89" customFormat="1" ht="19.5" customHeight="1">
      <c r="A75" s="31" t="s">
        <v>35</v>
      </c>
      <c r="B75" s="193" t="s">
        <v>105</v>
      </c>
      <c r="C75" s="193"/>
      <c r="D75" s="194"/>
      <c r="E75" s="4" t="s">
        <v>21</v>
      </c>
      <c r="F75" s="13">
        <f>SUM(F76:F77)</f>
        <v>51000000</v>
      </c>
      <c r="G75" s="13">
        <f aca="true" t="shared" si="24" ref="G75:N75">SUM(G76:G77)</f>
        <v>0</v>
      </c>
      <c r="H75" s="13">
        <f t="shared" si="24"/>
        <v>500000</v>
      </c>
      <c r="I75" s="13">
        <f t="shared" si="24"/>
        <v>500000</v>
      </c>
      <c r="J75" s="13">
        <f t="shared" si="24"/>
        <v>8000000</v>
      </c>
      <c r="K75" s="13">
        <f t="shared" si="24"/>
        <v>8000000</v>
      </c>
      <c r="L75" s="13">
        <f t="shared" si="24"/>
        <v>12000000</v>
      </c>
      <c r="M75" s="13">
        <f t="shared" si="24"/>
        <v>12000000</v>
      </c>
      <c r="N75" s="13">
        <f t="shared" si="24"/>
        <v>10000000</v>
      </c>
      <c r="O75" s="88">
        <v>51000000</v>
      </c>
    </row>
    <row r="76" spans="1:15" s="10" customFormat="1" ht="11.25" customHeight="1">
      <c r="A76" s="39"/>
      <c r="B76" s="195"/>
      <c r="C76" s="195"/>
      <c r="D76" s="196"/>
      <c r="E76" s="22" t="s">
        <v>23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6" t="s">
        <v>5</v>
      </c>
    </row>
    <row r="77" spans="1:15" s="10" customFormat="1" ht="12" customHeight="1">
      <c r="A77" s="29"/>
      <c r="B77" s="197"/>
      <c r="C77" s="197"/>
      <c r="D77" s="198"/>
      <c r="E77" s="5" t="s">
        <v>25</v>
      </c>
      <c r="F77" s="7">
        <f>SUM(F79:F82)</f>
        <v>51000000</v>
      </c>
      <c r="G77" s="7">
        <f aca="true" t="shared" si="25" ref="G77:N77">SUM(G79:G82)</f>
        <v>0</v>
      </c>
      <c r="H77" s="7">
        <f t="shared" si="25"/>
        <v>500000</v>
      </c>
      <c r="I77" s="7">
        <f t="shared" si="25"/>
        <v>500000</v>
      </c>
      <c r="J77" s="7">
        <f t="shared" si="25"/>
        <v>8000000</v>
      </c>
      <c r="K77" s="7">
        <f t="shared" si="25"/>
        <v>8000000</v>
      </c>
      <c r="L77" s="7">
        <f t="shared" si="25"/>
        <v>12000000</v>
      </c>
      <c r="M77" s="7">
        <f t="shared" si="25"/>
        <v>12000000</v>
      </c>
      <c r="N77" s="7">
        <f t="shared" si="25"/>
        <v>10000000</v>
      </c>
      <c r="O77" s="6" t="s">
        <v>5</v>
      </c>
    </row>
    <row r="78" spans="1:15" s="10" customFormat="1" ht="17.25" customHeight="1">
      <c r="A78" s="29"/>
      <c r="B78" s="199" t="s">
        <v>39</v>
      </c>
      <c r="C78" s="202" t="s">
        <v>153</v>
      </c>
      <c r="D78" s="202" t="s">
        <v>154</v>
      </c>
      <c r="E78" s="8" t="s">
        <v>14</v>
      </c>
      <c r="F78" s="15" t="s">
        <v>5</v>
      </c>
      <c r="G78" s="15" t="s">
        <v>5</v>
      </c>
      <c r="H78" s="15" t="s">
        <v>5</v>
      </c>
      <c r="I78" s="15" t="s">
        <v>5</v>
      </c>
      <c r="J78" s="15" t="s">
        <v>5</v>
      </c>
      <c r="K78" s="15" t="s">
        <v>5</v>
      </c>
      <c r="L78" s="15" t="s">
        <v>5</v>
      </c>
      <c r="M78" s="15" t="s">
        <v>5</v>
      </c>
      <c r="N78" s="15" t="s">
        <v>5</v>
      </c>
      <c r="O78" s="15" t="s">
        <v>5</v>
      </c>
    </row>
    <row r="79" spans="1:15" s="10" customFormat="1" ht="17.25" customHeight="1">
      <c r="A79" s="29"/>
      <c r="B79" s="200"/>
      <c r="C79" s="203"/>
      <c r="D79" s="203"/>
      <c r="E79" s="11" t="s">
        <v>15</v>
      </c>
      <c r="F79" s="7">
        <f>SUM(G79:N79)</f>
        <v>23800000</v>
      </c>
      <c r="G79" s="7">
        <v>0</v>
      </c>
      <c r="H79" s="7">
        <v>0</v>
      </c>
      <c r="I79" s="7">
        <v>0</v>
      </c>
      <c r="J79" s="7">
        <v>4400000</v>
      </c>
      <c r="K79" s="7">
        <v>4400000</v>
      </c>
      <c r="L79" s="7">
        <v>6600000</v>
      </c>
      <c r="M79" s="7">
        <v>6600000</v>
      </c>
      <c r="N79" s="7">
        <v>1800000</v>
      </c>
      <c r="O79" s="15" t="s">
        <v>5</v>
      </c>
    </row>
    <row r="80" spans="1:15" s="10" customFormat="1" ht="17.25" customHeight="1">
      <c r="A80" s="29"/>
      <c r="B80" s="200"/>
      <c r="C80" s="203"/>
      <c r="D80" s="203"/>
      <c r="E80" s="11" t="s">
        <v>16</v>
      </c>
      <c r="F80" s="7"/>
      <c r="G80" s="7"/>
      <c r="H80" s="7"/>
      <c r="I80" s="7"/>
      <c r="J80" s="7"/>
      <c r="K80" s="7"/>
      <c r="L80" s="7"/>
      <c r="M80" s="7"/>
      <c r="N80" s="7"/>
      <c r="O80" s="15" t="s">
        <v>5</v>
      </c>
    </row>
    <row r="81" spans="1:15" s="10" customFormat="1" ht="12.75" customHeight="1">
      <c r="A81" s="29"/>
      <c r="B81" s="201"/>
      <c r="C81" s="204"/>
      <c r="D81" s="204"/>
      <c r="E81" s="11" t="s">
        <v>19</v>
      </c>
      <c r="F81" s="7">
        <f>G81+H81+I81+J81+K81+L81+M81+N81</f>
        <v>13700000</v>
      </c>
      <c r="G81" s="7">
        <v>0</v>
      </c>
      <c r="H81" s="7">
        <v>500000</v>
      </c>
      <c r="I81" s="7">
        <v>500000</v>
      </c>
      <c r="J81" s="7">
        <v>1440000</v>
      </c>
      <c r="K81" s="7">
        <v>1440000</v>
      </c>
      <c r="L81" s="7">
        <v>2160000</v>
      </c>
      <c r="M81" s="7">
        <v>2160000</v>
      </c>
      <c r="N81" s="7">
        <v>5500000</v>
      </c>
      <c r="O81" s="15" t="s">
        <v>5</v>
      </c>
    </row>
    <row r="82" spans="1:15" s="10" customFormat="1" ht="17.25" customHeight="1">
      <c r="A82" s="35"/>
      <c r="B82" s="205" t="s">
        <v>140</v>
      </c>
      <c r="C82" s="206"/>
      <c r="D82" s="206"/>
      <c r="E82" s="11" t="s">
        <v>122</v>
      </c>
      <c r="F82" s="7">
        <f>SUM(G82:N82)</f>
        <v>13500000</v>
      </c>
      <c r="G82" s="7">
        <v>0</v>
      </c>
      <c r="H82" s="7">
        <v>0</v>
      </c>
      <c r="I82" s="7">
        <v>0</v>
      </c>
      <c r="J82" s="7">
        <v>2160000</v>
      </c>
      <c r="K82" s="7">
        <v>2160000</v>
      </c>
      <c r="L82" s="7">
        <v>3240000</v>
      </c>
      <c r="M82" s="7">
        <v>3240000</v>
      </c>
      <c r="N82" s="7">
        <v>2700000</v>
      </c>
      <c r="O82" s="15" t="s">
        <v>5</v>
      </c>
    </row>
    <row r="83" spans="1:15" s="53" customFormat="1" ht="34.5" customHeight="1">
      <c r="A83" s="93" t="s">
        <v>2</v>
      </c>
      <c r="B83" s="207" t="s">
        <v>38</v>
      </c>
      <c r="C83" s="208"/>
      <c r="D83" s="208"/>
      <c r="E83" s="94" t="s">
        <v>5</v>
      </c>
      <c r="F83" s="92">
        <f>F94+F102+F110+F118+F126+F134+F142+F150+F158+F166+F172+F178+F190+F196+F202+F208+F86+F184</f>
        <v>15492881.3</v>
      </c>
      <c r="G83" s="92">
        <f aca="true" t="shared" si="26" ref="G83:O83">G94+G102+G110+G118+G126+G134+G142+G150+G158+G166+G172+G178+G190+G196+G202+G208+G86+G184</f>
        <v>0</v>
      </c>
      <c r="H83" s="92">
        <f t="shared" si="26"/>
        <v>4271252</v>
      </c>
      <c r="I83" s="92">
        <f t="shared" si="26"/>
        <v>5267672.5</v>
      </c>
      <c r="J83" s="92">
        <f t="shared" si="26"/>
        <v>2332203.8</v>
      </c>
      <c r="K83" s="92">
        <f t="shared" si="26"/>
        <v>0</v>
      </c>
      <c r="L83" s="92">
        <f t="shared" si="26"/>
        <v>0</v>
      </c>
      <c r="M83" s="92">
        <f t="shared" si="26"/>
        <v>0</v>
      </c>
      <c r="N83" s="92">
        <f t="shared" si="26"/>
        <v>0</v>
      </c>
      <c r="O83" s="92">
        <f t="shared" si="26"/>
        <v>8247641</v>
      </c>
    </row>
    <row r="84" spans="1:15" s="20" customFormat="1" ht="14.25" customHeight="1">
      <c r="A84" s="32"/>
      <c r="B84" s="42" t="s">
        <v>5</v>
      </c>
      <c r="C84" s="18" t="s">
        <v>5</v>
      </c>
      <c r="D84" s="18" t="s">
        <v>5</v>
      </c>
      <c r="E84" s="22" t="s">
        <v>12</v>
      </c>
      <c r="F84" s="43">
        <f aca="true" t="shared" si="27" ref="F84:N85">F95+F103+F111+F119+F127+F135+F143+F151+F159+F167+F173+F179+F191+F197+F203+F209+F87+F185</f>
        <v>3628998.3</v>
      </c>
      <c r="G84" s="43">
        <f t="shared" si="27"/>
        <v>0</v>
      </c>
      <c r="H84" s="43">
        <f t="shared" si="27"/>
        <v>1499941</v>
      </c>
      <c r="I84" s="43">
        <f t="shared" si="27"/>
        <v>1167672.5</v>
      </c>
      <c r="J84" s="43">
        <f t="shared" si="27"/>
        <v>302203.8</v>
      </c>
      <c r="K84" s="43">
        <f t="shared" si="27"/>
        <v>0</v>
      </c>
      <c r="L84" s="43">
        <f t="shared" si="27"/>
        <v>0</v>
      </c>
      <c r="M84" s="43">
        <f t="shared" si="27"/>
        <v>0</v>
      </c>
      <c r="N84" s="43">
        <f t="shared" si="27"/>
        <v>0</v>
      </c>
      <c r="O84" s="18" t="s">
        <v>5</v>
      </c>
    </row>
    <row r="85" spans="1:15" s="20" customFormat="1" ht="14.25" customHeight="1">
      <c r="A85" s="44"/>
      <c r="B85" s="42" t="s">
        <v>5</v>
      </c>
      <c r="C85" s="18" t="s">
        <v>5</v>
      </c>
      <c r="D85" s="18" t="s">
        <v>5</v>
      </c>
      <c r="E85" s="22" t="s">
        <v>13</v>
      </c>
      <c r="F85" s="43">
        <f t="shared" si="27"/>
        <v>11863883</v>
      </c>
      <c r="G85" s="43">
        <f t="shared" si="27"/>
        <v>0</v>
      </c>
      <c r="H85" s="43">
        <f t="shared" si="27"/>
        <v>2771311</v>
      </c>
      <c r="I85" s="43">
        <f t="shared" si="27"/>
        <v>4100000</v>
      </c>
      <c r="J85" s="43">
        <f t="shared" si="27"/>
        <v>2030000</v>
      </c>
      <c r="K85" s="43">
        <f t="shared" si="27"/>
        <v>0</v>
      </c>
      <c r="L85" s="43">
        <f t="shared" si="27"/>
        <v>0</v>
      </c>
      <c r="M85" s="43">
        <f t="shared" si="27"/>
        <v>0</v>
      </c>
      <c r="N85" s="43">
        <f t="shared" si="27"/>
        <v>0</v>
      </c>
      <c r="O85" s="18" t="s">
        <v>5</v>
      </c>
    </row>
    <row r="86" spans="1:15" s="89" customFormat="1" ht="12.75" customHeight="1">
      <c r="A86" s="31" t="s">
        <v>48</v>
      </c>
      <c r="B86" s="193" t="s">
        <v>57</v>
      </c>
      <c r="C86" s="193"/>
      <c r="D86" s="194"/>
      <c r="E86" s="4" t="s">
        <v>21</v>
      </c>
      <c r="F86" s="13">
        <f>F88</f>
        <v>1084869</v>
      </c>
      <c r="G86" s="13">
        <f aca="true" t="shared" si="28" ref="G86:N86">SUM(G87:G88)</f>
        <v>0</v>
      </c>
      <c r="H86" s="13">
        <f t="shared" si="28"/>
        <v>0</v>
      </c>
      <c r="I86" s="13">
        <f t="shared" si="28"/>
        <v>500000</v>
      </c>
      <c r="J86" s="13">
        <f t="shared" si="28"/>
        <v>500000</v>
      </c>
      <c r="K86" s="13">
        <f t="shared" si="28"/>
        <v>0</v>
      </c>
      <c r="L86" s="13">
        <f t="shared" si="28"/>
        <v>0</v>
      </c>
      <c r="M86" s="13">
        <f t="shared" si="28"/>
        <v>0</v>
      </c>
      <c r="N86" s="13">
        <f t="shared" si="28"/>
        <v>0</v>
      </c>
      <c r="O86" s="88">
        <f>I86+J86</f>
        <v>1000000</v>
      </c>
    </row>
    <row r="87" spans="1:15" s="10" customFormat="1" ht="13.5" customHeight="1">
      <c r="A87" s="39"/>
      <c r="B87" s="195"/>
      <c r="C87" s="195"/>
      <c r="D87" s="196"/>
      <c r="E87" s="22" t="s">
        <v>23</v>
      </c>
      <c r="F87" s="7">
        <f>SUM(H87:L87)</f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6" t="s">
        <v>5</v>
      </c>
    </row>
    <row r="88" spans="1:15" s="10" customFormat="1" ht="14.25" customHeight="1">
      <c r="A88" s="29"/>
      <c r="B88" s="197"/>
      <c r="C88" s="197"/>
      <c r="D88" s="198"/>
      <c r="E88" s="5" t="s">
        <v>25</v>
      </c>
      <c r="F88" s="7">
        <f>F91+F92</f>
        <v>1084869</v>
      </c>
      <c r="G88" s="7">
        <f aca="true" t="shared" si="29" ref="G88:N88">SUM(G90:G93)</f>
        <v>0</v>
      </c>
      <c r="H88" s="7">
        <f t="shared" si="29"/>
        <v>0</v>
      </c>
      <c r="I88" s="7">
        <f t="shared" si="29"/>
        <v>500000</v>
      </c>
      <c r="J88" s="7">
        <f t="shared" si="29"/>
        <v>500000</v>
      </c>
      <c r="K88" s="7">
        <f t="shared" si="29"/>
        <v>0</v>
      </c>
      <c r="L88" s="7">
        <f t="shared" si="29"/>
        <v>0</v>
      </c>
      <c r="M88" s="7">
        <f t="shared" si="29"/>
        <v>0</v>
      </c>
      <c r="N88" s="7">
        <f t="shared" si="29"/>
        <v>0</v>
      </c>
      <c r="O88" s="6" t="s">
        <v>5</v>
      </c>
    </row>
    <row r="89" spans="1:15" s="10" customFormat="1" ht="12.75" customHeight="1">
      <c r="A89" s="29"/>
      <c r="B89" s="199" t="s">
        <v>56</v>
      </c>
      <c r="C89" s="202" t="s">
        <v>141</v>
      </c>
      <c r="D89" s="202" t="s">
        <v>77</v>
      </c>
      <c r="E89" s="8" t="s">
        <v>14</v>
      </c>
      <c r="F89" s="15" t="s">
        <v>5</v>
      </c>
      <c r="G89" s="15" t="s">
        <v>5</v>
      </c>
      <c r="H89" s="15" t="s">
        <v>5</v>
      </c>
      <c r="I89" s="15" t="s">
        <v>5</v>
      </c>
      <c r="J89" s="15" t="s">
        <v>5</v>
      </c>
      <c r="K89" s="15" t="s">
        <v>5</v>
      </c>
      <c r="L89" s="15" t="s">
        <v>5</v>
      </c>
      <c r="M89" s="15" t="s">
        <v>5</v>
      </c>
      <c r="N89" s="15" t="s">
        <v>5</v>
      </c>
      <c r="O89" s="15" t="s">
        <v>5</v>
      </c>
    </row>
    <row r="90" spans="1:15" s="10" customFormat="1" ht="11.25" customHeight="1">
      <c r="A90" s="29"/>
      <c r="B90" s="200"/>
      <c r="C90" s="203"/>
      <c r="D90" s="203"/>
      <c r="E90" s="11" t="s">
        <v>17</v>
      </c>
      <c r="F90" s="7">
        <f>SUM(H90:L90)</f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15" t="s">
        <v>5</v>
      </c>
    </row>
    <row r="91" spans="1:15" s="10" customFormat="1" ht="14.25" customHeight="1">
      <c r="A91" s="29"/>
      <c r="B91" s="200"/>
      <c r="C91" s="203"/>
      <c r="D91" s="203"/>
      <c r="E91" s="11" t="s">
        <v>16</v>
      </c>
      <c r="F91" s="7">
        <f>SUM(H91:L91)</f>
        <v>500000</v>
      </c>
      <c r="G91" s="7">
        <v>0</v>
      </c>
      <c r="H91" s="7">
        <v>0</v>
      </c>
      <c r="I91" s="7">
        <v>250000</v>
      </c>
      <c r="J91" s="7">
        <v>250000</v>
      </c>
      <c r="K91" s="7"/>
      <c r="L91" s="7"/>
      <c r="M91" s="7"/>
      <c r="N91" s="7"/>
      <c r="O91" s="15" t="s">
        <v>5</v>
      </c>
    </row>
    <row r="92" spans="1:15" s="10" customFormat="1" ht="13.5" customHeight="1">
      <c r="A92" s="29"/>
      <c r="B92" s="201"/>
      <c r="C92" s="204"/>
      <c r="D92" s="204"/>
      <c r="E92" s="11" t="s">
        <v>19</v>
      </c>
      <c r="F92" s="7">
        <f>SUM(H92:L92)+84869</f>
        <v>584869</v>
      </c>
      <c r="G92" s="7">
        <v>0</v>
      </c>
      <c r="H92" s="7">
        <v>0</v>
      </c>
      <c r="I92" s="7">
        <v>250000</v>
      </c>
      <c r="J92" s="7">
        <v>250000</v>
      </c>
      <c r="K92" s="7">
        <v>0</v>
      </c>
      <c r="L92" s="7">
        <v>0</v>
      </c>
      <c r="M92" s="7">
        <v>0</v>
      </c>
      <c r="N92" s="7">
        <v>0</v>
      </c>
      <c r="O92" s="15" t="s">
        <v>5</v>
      </c>
    </row>
    <row r="93" spans="1:15" s="10" customFormat="1" ht="12.75" customHeight="1">
      <c r="A93" s="35"/>
      <c r="B93" s="205" t="s">
        <v>142</v>
      </c>
      <c r="C93" s="206"/>
      <c r="D93" s="206"/>
      <c r="E93" s="55" t="s">
        <v>20</v>
      </c>
      <c r="F93" s="7">
        <f>SUM(H93:L93)</f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15" t="s">
        <v>5</v>
      </c>
    </row>
    <row r="94" spans="1:15" ht="16.5" customHeight="1">
      <c r="A94" s="30" t="s">
        <v>30</v>
      </c>
      <c r="B94" s="209" t="s">
        <v>123</v>
      </c>
      <c r="C94" s="210"/>
      <c r="D94" s="211"/>
      <c r="E94" s="12" t="s">
        <v>21</v>
      </c>
      <c r="F94" s="13">
        <f aca="true" t="shared" si="30" ref="F94:N94">SUM(F95:F96)</f>
        <v>2356231</v>
      </c>
      <c r="G94" s="13">
        <f t="shared" si="30"/>
        <v>0</v>
      </c>
      <c r="H94" s="13">
        <f>SUM(H95:H96)</f>
        <v>10000</v>
      </c>
      <c r="I94" s="13">
        <f>SUM(I95:I96)</f>
        <v>0</v>
      </c>
      <c r="J94" s="13">
        <f t="shared" si="30"/>
        <v>0</v>
      </c>
      <c r="K94" s="13">
        <f t="shared" si="30"/>
        <v>0</v>
      </c>
      <c r="L94" s="13">
        <f t="shared" si="30"/>
        <v>0</v>
      </c>
      <c r="M94" s="13">
        <f t="shared" si="30"/>
        <v>0</v>
      </c>
      <c r="N94" s="13">
        <f t="shared" si="30"/>
        <v>0</v>
      </c>
      <c r="O94" s="13">
        <v>10000</v>
      </c>
    </row>
    <row r="95" spans="1:15" ht="12.75" customHeight="1">
      <c r="A95" s="28"/>
      <c r="B95" s="209"/>
      <c r="C95" s="210"/>
      <c r="D95" s="211"/>
      <c r="E95" s="5" t="s">
        <v>23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6" t="s">
        <v>5</v>
      </c>
    </row>
    <row r="96" spans="1:15" ht="14.25" customHeight="1">
      <c r="A96" s="28"/>
      <c r="B96" s="212"/>
      <c r="C96" s="213"/>
      <c r="D96" s="214"/>
      <c r="E96" s="5" t="s">
        <v>25</v>
      </c>
      <c r="F96" s="7">
        <f>SUM(F98:F100)</f>
        <v>2356231</v>
      </c>
      <c r="G96" s="7">
        <f>SUM(G98:G100)</f>
        <v>0</v>
      </c>
      <c r="H96" s="7">
        <f>SUM(H98:H100)</f>
        <v>10000</v>
      </c>
      <c r="I96" s="7">
        <f>SUM(I98:I100)</f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6" t="s">
        <v>5</v>
      </c>
    </row>
    <row r="97" spans="1:15" ht="12.75">
      <c r="A97" s="28"/>
      <c r="B97" s="199" t="s">
        <v>39</v>
      </c>
      <c r="C97" s="202" t="s">
        <v>22</v>
      </c>
      <c r="D97" s="202" t="s">
        <v>155</v>
      </c>
      <c r="E97" s="8" t="s">
        <v>14</v>
      </c>
      <c r="F97" s="15" t="s">
        <v>5</v>
      </c>
      <c r="G97" s="15" t="s">
        <v>5</v>
      </c>
      <c r="H97" s="15" t="s">
        <v>5</v>
      </c>
      <c r="I97" s="15" t="s">
        <v>5</v>
      </c>
      <c r="J97" s="15" t="s">
        <v>5</v>
      </c>
      <c r="K97" s="15" t="s">
        <v>5</v>
      </c>
      <c r="L97" s="15" t="s">
        <v>5</v>
      </c>
      <c r="M97" s="15" t="s">
        <v>5</v>
      </c>
      <c r="N97" s="15" t="s">
        <v>5</v>
      </c>
      <c r="O97" s="6" t="s">
        <v>5</v>
      </c>
    </row>
    <row r="98" spans="1:15" ht="12.75">
      <c r="A98" s="28"/>
      <c r="B98" s="200"/>
      <c r="C98" s="203"/>
      <c r="D98" s="203"/>
      <c r="E98" s="11" t="s">
        <v>17</v>
      </c>
      <c r="F98" s="7">
        <f>300000+769917</f>
        <v>1069917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6" t="s">
        <v>5</v>
      </c>
    </row>
    <row r="99" spans="1:15" ht="12.75">
      <c r="A99" s="28"/>
      <c r="B99" s="200"/>
      <c r="C99" s="203"/>
      <c r="D99" s="203"/>
      <c r="E99" s="11" t="s">
        <v>18</v>
      </c>
      <c r="F99" s="7"/>
      <c r="G99" s="7"/>
      <c r="H99" s="7"/>
      <c r="I99" s="7"/>
      <c r="J99" s="7"/>
      <c r="K99" s="7"/>
      <c r="L99" s="7"/>
      <c r="M99" s="7"/>
      <c r="N99" s="7"/>
      <c r="O99" s="6" t="s">
        <v>5</v>
      </c>
    </row>
    <row r="100" spans="1:15" ht="12.75">
      <c r="A100" s="28"/>
      <c r="B100" s="201"/>
      <c r="C100" s="204"/>
      <c r="D100" s="204"/>
      <c r="E100" s="11" t="s">
        <v>19</v>
      </c>
      <c r="F100" s="7">
        <f>73499+229567+973248+H100</f>
        <v>1286314</v>
      </c>
      <c r="G100" s="7">
        <v>0</v>
      </c>
      <c r="H100" s="7">
        <v>10000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6" t="s">
        <v>5</v>
      </c>
    </row>
    <row r="101" spans="1:15" ht="13.5" customHeight="1">
      <c r="A101" s="34"/>
      <c r="B101" s="129" t="s">
        <v>41</v>
      </c>
      <c r="C101" s="130"/>
      <c r="D101" s="130"/>
      <c r="E101" s="11" t="s">
        <v>20</v>
      </c>
      <c r="F101" s="7"/>
      <c r="G101" s="7"/>
      <c r="H101" s="7"/>
      <c r="I101" s="7"/>
      <c r="J101" s="7"/>
      <c r="K101" s="15"/>
      <c r="L101" s="7"/>
      <c r="M101" s="7"/>
      <c r="N101" s="7"/>
      <c r="O101" s="6" t="s">
        <v>5</v>
      </c>
    </row>
    <row r="102" spans="1:15" ht="24" customHeight="1">
      <c r="A102" s="30" t="s">
        <v>31</v>
      </c>
      <c r="B102" s="209" t="s">
        <v>124</v>
      </c>
      <c r="C102" s="210"/>
      <c r="D102" s="211"/>
      <c r="E102" s="12" t="s">
        <v>21</v>
      </c>
      <c r="F102" s="13">
        <f aca="true" t="shared" si="31" ref="F102:N102">SUM(F103:F104)</f>
        <v>4606000</v>
      </c>
      <c r="G102" s="13">
        <f t="shared" si="31"/>
        <v>0</v>
      </c>
      <c r="H102" s="13">
        <f t="shared" si="31"/>
        <v>1000000</v>
      </c>
      <c r="I102" s="13">
        <f t="shared" si="31"/>
        <v>3600000</v>
      </c>
      <c r="J102" s="13">
        <f t="shared" si="31"/>
        <v>0</v>
      </c>
      <c r="K102" s="13">
        <f t="shared" si="31"/>
        <v>0</v>
      </c>
      <c r="L102" s="13">
        <f t="shared" si="31"/>
        <v>0</v>
      </c>
      <c r="M102" s="13">
        <f t="shared" si="31"/>
        <v>0</v>
      </c>
      <c r="N102" s="13">
        <f t="shared" si="31"/>
        <v>0</v>
      </c>
      <c r="O102" s="13">
        <f>G102+H102+I102</f>
        <v>4600000</v>
      </c>
    </row>
    <row r="103" spans="1:15" ht="13.5" customHeight="1">
      <c r="A103" s="28"/>
      <c r="B103" s="209"/>
      <c r="C103" s="210"/>
      <c r="D103" s="211"/>
      <c r="E103" s="5" t="s">
        <v>23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6" t="s">
        <v>5</v>
      </c>
    </row>
    <row r="104" spans="1:15" ht="12.75">
      <c r="A104" s="28"/>
      <c r="B104" s="212"/>
      <c r="C104" s="213"/>
      <c r="D104" s="214"/>
      <c r="E104" s="5" t="s">
        <v>25</v>
      </c>
      <c r="F104" s="7">
        <f>SUM(F106:F108)</f>
        <v>4606000</v>
      </c>
      <c r="G104" s="7">
        <f>SUM(G106:G108)</f>
        <v>0</v>
      </c>
      <c r="H104" s="7">
        <f>SUM(H106:H108)</f>
        <v>1000000</v>
      </c>
      <c r="I104" s="7">
        <f>SUM(I106:I108)</f>
        <v>3600000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6" t="s">
        <v>5</v>
      </c>
    </row>
    <row r="105" spans="1:15" ht="12.75" customHeight="1">
      <c r="A105" s="28"/>
      <c r="B105" s="199" t="s">
        <v>39</v>
      </c>
      <c r="C105" s="202" t="s">
        <v>125</v>
      </c>
      <c r="D105" s="202" t="s">
        <v>33</v>
      </c>
      <c r="E105" s="8" t="s">
        <v>14</v>
      </c>
      <c r="F105" s="15" t="s">
        <v>5</v>
      </c>
      <c r="G105" s="15" t="s">
        <v>5</v>
      </c>
      <c r="H105" s="15" t="s">
        <v>5</v>
      </c>
      <c r="I105" s="15" t="s">
        <v>5</v>
      </c>
      <c r="J105" s="15" t="s">
        <v>5</v>
      </c>
      <c r="K105" s="15" t="s">
        <v>5</v>
      </c>
      <c r="L105" s="15" t="s">
        <v>5</v>
      </c>
      <c r="M105" s="15" t="s">
        <v>5</v>
      </c>
      <c r="N105" s="15" t="s">
        <v>5</v>
      </c>
      <c r="O105" s="6" t="s">
        <v>5</v>
      </c>
    </row>
    <row r="106" spans="1:15" ht="12.75">
      <c r="A106" s="28"/>
      <c r="B106" s="200"/>
      <c r="C106" s="203"/>
      <c r="D106" s="203"/>
      <c r="E106" s="11" t="s">
        <v>17</v>
      </c>
      <c r="F106" s="7">
        <f>SUM(G106:N106)</f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6" t="s">
        <v>5</v>
      </c>
    </row>
    <row r="107" spans="1:15" ht="12.75">
      <c r="A107" s="28"/>
      <c r="B107" s="200"/>
      <c r="C107" s="203"/>
      <c r="D107" s="203"/>
      <c r="E107" s="11" t="s">
        <v>18</v>
      </c>
      <c r="F107" s="7"/>
      <c r="G107" s="7"/>
      <c r="H107" s="7"/>
      <c r="I107" s="7"/>
      <c r="J107" s="7"/>
      <c r="K107" s="7"/>
      <c r="L107" s="7"/>
      <c r="M107" s="7"/>
      <c r="N107" s="7"/>
      <c r="O107" s="6" t="s">
        <v>5</v>
      </c>
    </row>
    <row r="108" spans="1:15" ht="17.25" customHeight="1">
      <c r="A108" s="28"/>
      <c r="B108" s="201"/>
      <c r="C108" s="204"/>
      <c r="D108" s="204"/>
      <c r="E108" s="11" t="s">
        <v>19</v>
      </c>
      <c r="F108" s="7">
        <f>SUM(G108:I108)+6000</f>
        <v>4606000</v>
      </c>
      <c r="G108" s="7">
        <v>0</v>
      </c>
      <c r="H108" s="7">
        <v>1000000</v>
      </c>
      <c r="I108" s="7">
        <v>3600000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6" t="s">
        <v>5</v>
      </c>
    </row>
    <row r="109" spans="1:15" s="59" customFormat="1" ht="20.25" customHeight="1">
      <c r="A109" s="54"/>
      <c r="B109" s="176" t="s">
        <v>140</v>
      </c>
      <c r="C109" s="215"/>
      <c r="D109" s="215"/>
      <c r="E109" s="55" t="s">
        <v>20</v>
      </c>
      <c r="F109" s="56"/>
      <c r="G109" s="56"/>
      <c r="H109" s="56"/>
      <c r="I109" s="56"/>
      <c r="J109" s="56"/>
      <c r="K109" s="57"/>
      <c r="L109" s="56"/>
      <c r="M109" s="56"/>
      <c r="N109" s="56"/>
      <c r="O109" s="58" t="s">
        <v>5</v>
      </c>
    </row>
    <row r="110" spans="1:15" s="20" customFormat="1" ht="35.25" customHeight="1">
      <c r="A110" s="31" t="s">
        <v>106</v>
      </c>
      <c r="B110" s="216" t="s">
        <v>63</v>
      </c>
      <c r="C110" s="216"/>
      <c r="D110" s="217"/>
      <c r="E110" s="4" t="s">
        <v>21</v>
      </c>
      <c r="F110" s="21">
        <f aca="true" t="shared" si="32" ref="F110:N110">SUM(F111:F112)</f>
        <v>161200</v>
      </c>
      <c r="G110" s="21">
        <f t="shared" si="32"/>
        <v>0</v>
      </c>
      <c r="H110" s="21">
        <f t="shared" si="32"/>
        <v>65260</v>
      </c>
      <c r="I110" s="21">
        <f t="shared" si="32"/>
        <v>0</v>
      </c>
      <c r="J110" s="21">
        <f t="shared" si="32"/>
        <v>0</v>
      </c>
      <c r="K110" s="21">
        <f t="shared" si="32"/>
        <v>0</v>
      </c>
      <c r="L110" s="21">
        <f t="shared" si="32"/>
        <v>0</v>
      </c>
      <c r="M110" s="21">
        <f t="shared" si="32"/>
        <v>0</v>
      </c>
      <c r="N110" s="21">
        <f t="shared" si="32"/>
        <v>0</v>
      </c>
      <c r="O110" s="21">
        <f>H110</f>
        <v>65260</v>
      </c>
    </row>
    <row r="111" spans="1:15" ht="18.75" customHeight="1">
      <c r="A111" s="28"/>
      <c r="B111" s="216"/>
      <c r="C111" s="216"/>
      <c r="D111" s="217"/>
      <c r="E111" s="5" t="s">
        <v>23</v>
      </c>
      <c r="F111" s="7">
        <v>500</v>
      </c>
      <c r="G111" s="7">
        <v>0</v>
      </c>
      <c r="H111" s="7"/>
      <c r="I111" s="7"/>
      <c r="J111" s="7"/>
      <c r="K111" s="7"/>
      <c r="L111" s="7"/>
      <c r="M111" s="7"/>
      <c r="N111" s="7"/>
      <c r="O111" s="6" t="s">
        <v>5</v>
      </c>
    </row>
    <row r="112" spans="1:15" ht="15" customHeight="1">
      <c r="A112" s="28"/>
      <c r="B112" s="218"/>
      <c r="C112" s="218"/>
      <c r="D112" s="219"/>
      <c r="E112" s="5" t="s">
        <v>25</v>
      </c>
      <c r="F112" s="7">
        <v>160700</v>
      </c>
      <c r="G112" s="7">
        <v>0</v>
      </c>
      <c r="H112" s="7">
        <f aca="true" t="shared" si="33" ref="H112:N112">H116</f>
        <v>65260</v>
      </c>
      <c r="I112" s="7">
        <f t="shared" si="33"/>
        <v>0</v>
      </c>
      <c r="J112" s="7">
        <f t="shared" si="33"/>
        <v>0</v>
      </c>
      <c r="K112" s="7">
        <f t="shared" si="33"/>
        <v>0</v>
      </c>
      <c r="L112" s="7">
        <f t="shared" si="33"/>
        <v>0</v>
      </c>
      <c r="M112" s="7">
        <f t="shared" si="33"/>
        <v>0</v>
      </c>
      <c r="N112" s="7">
        <f t="shared" si="33"/>
        <v>0</v>
      </c>
      <c r="O112" s="6" t="s">
        <v>5</v>
      </c>
    </row>
    <row r="113" spans="1:15" ht="12.75">
      <c r="A113" s="28"/>
      <c r="B113" s="199" t="s">
        <v>43</v>
      </c>
      <c r="C113" s="202" t="s">
        <v>22</v>
      </c>
      <c r="D113" s="202" t="s">
        <v>145</v>
      </c>
      <c r="E113" s="8" t="s">
        <v>14</v>
      </c>
      <c r="F113" s="15" t="s">
        <v>5</v>
      </c>
      <c r="G113" s="15" t="s">
        <v>5</v>
      </c>
      <c r="H113" s="15" t="s">
        <v>5</v>
      </c>
      <c r="I113" s="15" t="s">
        <v>5</v>
      </c>
      <c r="J113" s="15" t="s">
        <v>5</v>
      </c>
      <c r="K113" s="15" t="s">
        <v>5</v>
      </c>
      <c r="L113" s="15" t="s">
        <v>5</v>
      </c>
      <c r="M113" s="15" t="s">
        <v>5</v>
      </c>
      <c r="N113" s="15" t="s">
        <v>5</v>
      </c>
      <c r="O113" s="6" t="s">
        <v>5</v>
      </c>
    </row>
    <row r="114" spans="1:15" ht="12.75">
      <c r="A114" s="28"/>
      <c r="B114" s="200"/>
      <c r="C114" s="203"/>
      <c r="D114" s="203"/>
      <c r="E114" s="11" t="s">
        <v>17</v>
      </c>
      <c r="F114" s="7"/>
      <c r="G114" s="7"/>
      <c r="H114" s="7"/>
      <c r="I114" s="7"/>
      <c r="J114" s="7"/>
      <c r="K114" s="7"/>
      <c r="L114" s="7"/>
      <c r="M114" s="7"/>
      <c r="N114" s="7"/>
      <c r="O114" s="6" t="s">
        <v>5</v>
      </c>
    </row>
    <row r="115" spans="1:15" ht="12.75">
      <c r="A115" s="28"/>
      <c r="B115" s="200"/>
      <c r="C115" s="203"/>
      <c r="D115" s="203"/>
      <c r="E115" s="11" t="s">
        <v>18</v>
      </c>
      <c r="F115" s="7"/>
      <c r="G115" s="7"/>
      <c r="H115" s="7"/>
      <c r="I115" s="7"/>
      <c r="J115" s="7"/>
      <c r="K115" s="7"/>
      <c r="L115" s="7"/>
      <c r="M115" s="7"/>
      <c r="N115" s="7"/>
      <c r="O115" s="6" t="s">
        <v>5</v>
      </c>
    </row>
    <row r="116" spans="1:15" ht="12.75">
      <c r="A116" s="28"/>
      <c r="B116" s="201"/>
      <c r="C116" s="204"/>
      <c r="D116" s="204"/>
      <c r="E116" s="11" t="s">
        <v>19</v>
      </c>
      <c r="F116" s="7">
        <f>160700+500</f>
        <v>161200</v>
      </c>
      <c r="G116" s="7">
        <v>0</v>
      </c>
      <c r="H116" s="7">
        <v>65260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6" t="s">
        <v>5</v>
      </c>
    </row>
    <row r="117" spans="1:15" s="59" customFormat="1" ht="18.75" customHeight="1">
      <c r="A117" s="54"/>
      <c r="B117" s="176" t="s">
        <v>44</v>
      </c>
      <c r="C117" s="215"/>
      <c r="D117" s="215"/>
      <c r="E117" s="55" t="s">
        <v>20</v>
      </c>
      <c r="F117" s="56"/>
      <c r="G117" s="56"/>
      <c r="H117" s="56"/>
      <c r="I117" s="56"/>
      <c r="J117" s="56"/>
      <c r="K117" s="57"/>
      <c r="L117" s="56"/>
      <c r="M117" s="56"/>
      <c r="N117" s="56"/>
      <c r="O117" s="58" t="s">
        <v>5</v>
      </c>
    </row>
    <row r="118" spans="1:15" ht="13.5" customHeight="1">
      <c r="A118" s="30" t="s">
        <v>35</v>
      </c>
      <c r="B118" s="220" t="s">
        <v>45</v>
      </c>
      <c r="C118" s="193"/>
      <c r="D118" s="194"/>
      <c r="E118" s="12" t="s">
        <v>21</v>
      </c>
      <c r="F118" s="13">
        <f aca="true" t="shared" si="34" ref="F118:N118">SUM(F119:F120)</f>
        <v>363000</v>
      </c>
      <c r="G118" s="13">
        <f t="shared" si="34"/>
        <v>0</v>
      </c>
      <c r="H118" s="13">
        <f t="shared" si="34"/>
        <v>0</v>
      </c>
      <c r="I118" s="13">
        <f t="shared" si="34"/>
        <v>0</v>
      </c>
      <c r="J118" s="13">
        <f t="shared" si="34"/>
        <v>330000</v>
      </c>
      <c r="K118" s="13">
        <f t="shared" si="34"/>
        <v>0</v>
      </c>
      <c r="L118" s="13">
        <f t="shared" si="34"/>
        <v>0</v>
      </c>
      <c r="M118" s="13">
        <f t="shared" si="34"/>
        <v>0</v>
      </c>
      <c r="N118" s="13">
        <f t="shared" si="34"/>
        <v>0</v>
      </c>
      <c r="O118" s="13">
        <f>+J118</f>
        <v>330000</v>
      </c>
    </row>
    <row r="119" spans="1:15" ht="12.75" customHeight="1">
      <c r="A119" s="28"/>
      <c r="B119" s="221"/>
      <c r="C119" s="195"/>
      <c r="D119" s="196"/>
      <c r="E119" s="5" t="s">
        <v>23</v>
      </c>
      <c r="F119" s="7"/>
      <c r="G119" s="7"/>
      <c r="H119" s="7"/>
      <c r="I119" s="7"/>
      <c r="J119" s="7"/>
      <c r="K119" s="7"/>
      <c r="L119" s="7"/>
      <c r="M119" s="7"/>
      <c r="N119" s="7"/>
      <c r="O119" s="6" t="s">
        <v>5</v>
      </c>
    </row>
    <row r="120" spans="1:15" ht="14.25" customHeight="1">
      <c r="A120" s="28"/>
      <c r="B120" s="222"/>
      <c r="C120" s="197"/>
      <c r="D120" s="198"/>
      <c r="E120" s="5" t="s">
        <v>25</v>
      </c>
      <c r="F120" s="7">
        <f>F124</f>
        <v>363000</v>
      </c>
      <c r="G120" s="7">
        <v>0</v>
      </c>
      <c r="H120" s="7">
        <v>0</v>
      </c>
      <c r="I120" s="7">
        <v>0</v>
      </c>
      <c r="J120" s="7">
        <f>J124</f>
        <v>330000</v>
      </c>
      <c r="K120" s="7">
        <v>0</v>
      </c>
      <c r="L120" s="7">
        <v>0</v>
      </c>
      <c r="M120" s="7">
        <v>0</v>
      </c>
      <c r="N120" s="7">
        <v>0</v>
      </c>
      <c r="O120" s="6" t="s">
        <v>5</v>
      </c>
    </row>
    <row r="121" spans="1:15" ht="12.75">
      <c r="A121" s="28"/>
      <c r="B121" s="199" t="s">
        <v>59</v>
      </c>
      <c r="C121" s="202" t="s">
        <v>22</v>
      </c>
      <c r="D121" s="202" t="s">
        <v>77</v>
      </c>
      <c r="E121" s="8" t="s">
        <v>14</v>
      </c>
      <c r="F121" s="15" t="s">
        <v>5</v>
      </c>
      <c r="G121" s="15" t="s">
        <v>5</v>
      </c>
      <c r="H121" s="15" t="s">
        <v>5</v>
      </c>
      <c r="I121" s="15" t="s">
        <v>5</v>
      </c>
      <c r="J121" s="15" t="s">
        <v>5</v>
      </c>
      <c r="K121" s="15" t="s">
        <v>5</v>
      </c>
      <c r="L121" s="15" t="s">
        <v>5</v>
      </c>
      <c r="M121" s="15" t="s">
        <v>5</v>
      </c>
      <c r="N121" s="15" t="s">
        <v>5</v>
      </c>
      <c r="O121" s="6" t="s">
        <v>5</v>
      </c>
    </row>
    <row r="122" spans="1:15" ht="12.75">
      <c r="A122" s="28"/>
      <c r="B122" s="200"/>
      <c r="C122" s="203"/>
      <c r="D122" s="203"/>
      <c r="E122" s="11" t="s">
        <v>17</v>
      </c>
      <c r="F122" s="7"/>
      <c r="G122" s="7"/>
      <c r="H122" s="7"/>
      <c r="I122" s="7"/>
      <c r="J122" s="7"/>
      <c r="K122" s="7"/>
      <c r="L122" s="7"/>
      <c r="M122" s="7"/>
      <c r="N122" s="7"/>
      <c r="O122" s="6" t="s">
        <v>5</v>
      </c>
    </row>
    <row r="123" spans="1:15" ht="12.75">
      <c r="A123" s="28"/>
      <c r="B123" s="200"/>
      <c r="C123" s="203"/>
      <c r="D123" s="203"/>
      <c r="E123" s="11" t="s">
        <v>18</v>
      </c>
      <c r="F123" s="7"/>
      <c r="G123" s="7"/>
      <c r="H123" s="7"/>
      <c r="I123" s="7"/>
      <c r="J123" s="7"/>
      <c r="K123" s="7"/>
      <c r="L123" s="7"/>
      <c r="M123" s="7"/>
      <c r="N123" s="7"/>
      <c r="O123" s="6" t="s">
        <v>5</v>
      </c>
    </row>
    <row r="124" spans="1:15" ht="12.75">
      <c r="A124" s="28"/>
      <c r="B124" s="201"/>
      <c r="C124" s="204"/>
      <c r="D124" s="204"/>
      <c r="E124" s="11" t="s">
        <v>19</v>
      </c>
      <c r="F124" s="7">
        <f>33000+J124</f>
        <v>363000</v>
      </c>
      <c r="G124" s="7">
        <v>0</v>
      </c>
      <c r="H124" s="7">
        <v>0</v>
      </c>
      <c r="I124" s="7">
        <v>0</v>
      </c>
      <c r="J124" s="7">
        <v>330000</v>
      </c>
      <c r="K124" s="7">
        <v>0</v>
      </c>
      <c r="L124" s="7">
        <v>0</v>
      </c>
      <c r="M124" s="7">
        <v>0</v>
      </c>
      <c r="N124" s="7">
        <v>0</v>
      </c>
      <c r="O124" s="6" t="s">
        <v>5</v>
      </c>
    </row>
    <row r="125" spans="1:15" s="20" customFormat="1" ht="18.75" customHeight="1">
      <c r="A125" s="44"/>
      <c r="B125" s="223" t="s">
        <v>46</v>
      </c>
      <c r="C125" s="224"/>
      <c r="D125" s="224"/>
      <c r="E125" s="45" t="s">
        <v>20</v>
      </c>
      <c r="F125" s="23"/>
      <c r="G125" s="23"/>
      <c r="H125" s="23"/>
      <c r="I125" s="23"/>
      <c r="J125" s="23"/>
      <c r="K125" s="46"/>
      <c r="L125" s="23"/>
      <c r="M125" s="23"/>
      <c r="N125" s="23"/>
      <c r="O125" s="18" t="s">
        <v>5</v>
      </c>
    </row>
    <row r="126" spans="1:15" ht="18" customHeight="1">
      <c r="A126" s="30" t="s">
        <v>36</v>
      </c>
      <c r="B126" s="220" t="s">
        <v>64</v>
      </c>
      <c r="C126" s="193"/>
      <c r="D126" s="194"/>
      <c r="E126" s="12" t="s">
        <v>21</v>
      </c>
      <c r="F126" s="13">
        <f aca="true" t="shared" si="35" ref="F126:N126">SUM(F127:F128)</f>
        <v>1230469</v>
      </c>
      <c r="G126" s="13">
        <f t="shared" si="35"/>
        <v>0</v>
      </c>
      <c r="H126" s="13">
        <f t="shared" si="35"/>
        <v>0</v>
      </c>
      <c r="I126" s="13">
        <f t="shared" si="35"/>
        <v>0</v>
      </c>
      <c r="J126" s="13">
        <f t="shared" si="35"/>
        <v>1200000</v>
      </c>
      <c r="K126" s="13">
        <f t="shared" si="35"/>
        <v>0</v>
      </c>
      <c r="L126" s="13">
        <f t="shared" si="35"/>
        <v>0</v>
      </c>
      <c r="M126" s="13">
        <f t="shared" si="35"/>
        <v>0</v>
      </c>
      <c r="N126" s="13">
        <f t="shared" si="35"/>
        <v>0</v>
      </c>
      <c r="O126" s="13">
        <f>J126+I126</f>
        <v>1200000</v>
      </c>
    </row>
    <row r="127" spans="1:15" ht="10.5" customHeight="1">
      <c r="A127" s="28"/>
      <c r="B127" s="221"/>
      <c r="C127" s="195"/>
      <c r="D127" s="196"/>
      <c r="E127" s="5" t="s">
        <v>23</v>
      </c>
      <c r="F127" s="7"/>
      <c r="G127" s="7"/>
      <c r="H127" s="7"/>
      <c r="I127" s="7"/>
      <c r="J127" s="7"/>
      <c r="K127" s="7"/>
      <c r="L127" s="7"/>
      <c r="M127" s="7"/>
      <c r="N127" s="7"/>
      <c r="O127" s="6" t="s">
        <v>5</v>
      </c>
    </row>
    <row r="128" spans="1:15" ht="11.25" customHeight="1">
      <c r="A128" s="28"/>
      <c r="B128" s="222"/>
      <c r="C128" s="197"/>
      <c r="D128" s="198"/>
      <c r="E128" s="5" t="s">
        <v>25</v>
      </c>
      <c r="F128" s="7">
        <f>F132</f>
        <v>1230469</v>
      </c>
      <c r="G128" s="7">
        <v>0</v>
      </c>
      <c r="H128" s="7">
        <v>0</v>
      </c>
      <c r="I128" s="7">
        <v>0</v>
      </c>
      <c r="J128" s="7">
        <f>J132</f>
        <v>1200000</v>
      </c>
      <c r="K128" s="7">
        <v>0</v>
      </c>
      <c r="L128" s="7">
        <v>0</v>
      </c>
      <c r="M128" s="7">
        <v>0</v>
      </c>
      <c r="N128" s="7">
        <v>0</v>
      </c>
      <c r="O128" s="6" t="s">
        <v>5</v>
      </c>
    </row>
    <row r="129" spans="1:15" ht="12.75" customHeight="1">
      <c r="A129" s="28"/>
      <c r="B129" s="225" t="s">
        <v>65</v>
      </c>
      <c r="C129" s="202" t="s">
        <v>22</v>
      </c>
      <c r="D129" s="202" t="s">
        <v>47</v>
      </c>
      <c r="E129" s="8" t="s">
        <v>14</v>
      </c>
      <c r="F129" s="15" t="s">
        <v>5</v>
      </c>
      <c r="G129" s="15" t="s">
        <v>5</v>
      </c>
      <c r="H129" s="15" t="s">
        <v>5</v>
      </c>
      <c r="I129" s="15" t="s">
        <v>5</v>
      </c>
      <c r="J129" s="15" t="s">
        <v>5</v>
      </c>
      <c r="K129" s="15" t="s">
        <v>5</v>
      </c>
      <c r="L129" s="15" t="s">
        <v>5</v>
      </c>
      <c r="M129" s="15" t="s">
        <v>5</v>
      </c>
      <c r="N129" s="15" t="s">
        <v>5</v>
      </c>
      <c r="O129" s="6" t="s">
        <v>5</v>
      </c>
    </row>
    <row r="130" spans="1:15" ht="14.25" customHeight="1">
      <c r="A130" s="28"/>
      <c r="B130" s="226"/>
      <c r="C130" s="203"/>
      <c r="D130" s="203"/>
      <c r="E130" s="11" t="s">
        <v>17</v>
      </c>
      <c r="F130" s="7"/>
      <c r="G130" s="7"/>
      <c r="H130" s="7"/>
      <c r="I130" s="7"/>
      <c r="J130" s="7"/>
      <c r="K130" s="7"/>
      <c r="L130" s="7"/>
      <c r="M130" s="7"/>
      <c r="N130" s="7"/>
      <c r="O130" s="6" t="s">
        <v>5</v>
      </c>
    </row>
    <row r="131" spans="1:15" ht="14.25" customHeight="1">
      <c r="A131" s="28"/>
      <c r="B131" s="226"/>
      <c r="C131" s="203"/>
      <c r="D131" s="203"/>
      <c r="E131" s="11" t="s">
        <v>18</v>
      </c>
      <c r="F131" s="7"/>
      <c r="G131" s="7"/>
      <c r="H131" s="7"/>
      <c r="I131" s="7"/>
      <c r="J131" s="7"/>
      <c r="K131" s="7"/>
      <c r="L131" s="7"/>
      <c r="M131" s="7"/>
      <c r="N131" s="7"/>
      <c r="O131" s="6" t="s">
        <v>5</v>
      </c>
    </row>
    <row r="132" spans="1:15" ht="16.5" customHeight="1">
      <c r="A132" s="28"/>
      <c r="B132" s="227"/>
      <c r="C132" s="204"/>
      <c r="D132" s="204"/>
      <c r="E132" s="11" t="s">
        <v>19</v>
      </c>
      <c r="F132" s="7">
        <f>SUM(G132:J132)+30469</f>
        <v>1230469</v>
      </c>
      <c r="G132" s="7">
        <v>0</v>
      </c>
      <c r="H132" s="7">
        <v>0</v>
      </c>
      <c r="I132" s="7">
        <v>0</v>
      </c>
      <c r="J132" s="7">
        <v>1200000</v>
      </c>
      <c r="K132" s="7">
        <v>0</v>
      </c>
      <c r="L132" s="7">
        <v>0</v>
      </c>
      <c r="M132" s="7">
        <v>0</v>
      </c>
      <c r="N132" s="7">
        <v>0</v>
      </c>
      <c r="O132" s="6" t="s">
        <v>5</v>
      </c>
    </row>
    <row r="133" spans="1:15" s="20" customFormat="1" ht="17.25" customHeight="1">
      <c r="A133" s="44"/>
      <c r="B133" s="223" t="s">
        <v>60</v>
      </c>
      <c r="C133" s="224"/>
      <c r="D133" s="224"/>
      <c r="E133" s="45" t="s">
        <v>20</v>
      </c>
      <c r="F133" s="23"/>
      <c r="G133" s="23"/>
      <c r="H133" s="23"/>
      <c r="I133" s="23"/>
      <c r="J133" s="23"/>
      <c r="K133" s="46"/>
      <c r="L133" s="23"/>
      <c r="M133" s="23"/>
      <c r="N133" s="23"/>
      <c r="O133" s="18" t="s">
        <v>5</v>
      </c>
    </row>
    <row r="134" spans="1:15" ht="12.75" hidden="1">
      <c r="A134" s="30" t="s">
        <v>36</v>
      </c>
      <c r="B134" s="251" t="s">
        <v>112</v>
      </c>
      <c r="C134" s="252"/>
      <c r="D134" s="253"/>
      <c r="E134" s="12" t="s">
        <v>21</v>
      </c>
      <c r="F134" s="13">
        <f aca="true" t="shared" si="36" ref="F134:N134">SUM(F135:F136)</f>
        <v>0</v>
      </c>
      <c r="G134" s="13">
        <f>SUM(G135:G136)</f>
        <v>0</v>
      </c>
      <c r="H134" s="13">
        <f t="shared" si="36"/>
        <v>0</v>
      </c>
      <c r="I134" s="13">
        <f t="shared" si="36"/>
        <v>0</v>
      </c>
      <c r="J134" s="13">
        <f t="shared" si="36"/>
        <v>0</v>
      </c>
      <c r="K134" s="13">
        <f t="shared" si="36"/>
        <v>0</v>
      </c>
      <c r="L134" s="13">
        <f t="shared" si="36"/>
        <v>0</v>
      </c>
      <c r="M134" s="13">
        <f t="shared" si="36"/>
        <v>0</v>
      </c>
      <c r="N134" s="13">
        <f t="shared" si="36"/>
        <v>0</v>
      </c>
      <c r="O134" s="13">
        <f>G134</f>
        <v>0</v>
      </c>
    </row>
    <row r="135" spans="1:15" ht="12.75" customHeight="1" hidden="1">
      <c r="A135" s="28"/>
      <c r="B135" s="228"/>
      <c r="C135" s="229"/>
      <c r="D135" s="230"/>
      <c r="E135" s="5" t="s">
        <v>23</v>
      </c>
      <c r="F135" s="7"/>
      <c r="G135" s="7"/>
      <c r="H135" s="7"/>
      <c r="I135" s="7"/>
      <c r="J135" s="7"/>
      <c r="K135" s="7"/>
      <c r="L135" s="7"/>
      <c r="M135" s="7"/>
      <c r="N135" s="7"/>
      <c r="O135" s="6" t="s">
        <v>5</v>
      </c>
    </row>
    <row r="136" spans="1:15" ht="11.25" customHeight="1" hidden="1">
      <c r="A136" s="28"/>
      <c r="B136" s="231"/>
      <c r="C136" s="232"/>
      <c r="D136" s="233"/>
      <c r="E136" s="5" t="s">
        <v>25</v>
      </c>
      <c r="F136" s="7">
        <f>F140</f>
        <v>0</v>
      </c>
      <c r="G136" s="7">
        <f>G140</f>
        <v>0</v>
      </c>
      <c r="H136" s="7">
        <v>0</v>
      </c>
      <c r="I136" s="7">
        <v>0</v>
      </c>
      <c r="J136" s="7">
        <f>J140</f>
        <v>0</v>
      </c>
      <c r="K136" s="7">
        <v>0</v>
      </c>
      <c r="L136" s="7">
        <v>0</v>
      </c>
      <c r="M136" s="7">
        <v>0</v>
      </c>
      <c r="N136" s="7">
        <v>0</v>
      </c>
      <c r="O136" s="6" t="s">
        <v>5</v>
      </c>
    </row>
    <row r="137" spans="1:15" ht="12.75" customHeight="1" hidden="1">
      <c r="A137" s="28"/>
      <c r="B137" s="199" t="s">
        <v>67</v>
      </c>
      <c r="C137" s="202" t="s">
        <v>22</v>
      </c>
      <c r="D137" s="202" t="s">
        <v>68</v>
      </c>
      <c r="E137" s="8" t="s">
        <v>14</v>
      </c>
      <c r="F137" s="15" t="s">
        <v>5</v>
      </c>
      <c r="G137" s="15" t="s">
        <v>5</v>
      </c>
      <c r="H137" s="15" t="s">
        <v>5</v>
      </c>
      <c r="I137" s="15" t="s">
        <v>5</v>
      </c>
      <c r="J137" s="15" t="s">
        <v>5</v>
      </c>
      <c r="K137" s="15" t="s">
        <v>5</v>
      </c>
      <c r="L137" s="15" t="s">
        <v>5</v>
      </c>
      <c r="M137" s="15" t="s">
        <v>5</v>
      </c>
      <c r="N137" s="15" t="s">
        <v>5</v>
      </c>
      <c r="O137" s="6" t="s">
        <v>5</v>
      </c>
    </row>
    <row r="138" spans="1:15" ht="12.75" hidden="1">
      <c r="A138" s="28"/>
      <c r="B138" s="200"/>
      <c r="C138" s="203"/>
      <c r="D138" s="203"/>
      <c r="E138" s="11" t="s">
        <v>17</v>
      </c>
      <c r="F138" s="7"/>
      <c r="G138" s="7"/>
      <c r="H138" s="7"/>
      <c r="I138" s="7"/>
      <c r="J138" s="7"/>
      <c r="K138" s="7"/>
      <c r="L138" s="7"/>
      <c r="M138" s="7"/>
      <c r="N138" s="7"/>
      <c r="O138" s="6" t="s">
        <v>5</v>
      </c>
    </row>
    <row r="139" spans="1:15" ht="11.25" customHeight="1" hidden="1">
      <c r="A139" s="28"/>
      <c r="B139" s="200"/>
      <c r="C139" s="203"/>
      <c r="D139" s="203"/>
      <c r="E139" s="11" t="s">
        <v>18</v>
      </c>
      <c r="F139" s="7"/>
      <c r="G139" s="7"/>
      <c r="H139" s="7"/>
      <c r="I139" s="7"/>
      <c r="J139" s="7"/>
      <c r="K139" s="7"/>
      <c r="L139" s="7"/>
      <c r="M139" s="7"/>
      <c r="N139" s="7"/>
      <c r="O139" s="6" t="s">
        <v>5</v>
      </c>
    </row>
    <row r="140" spans="1:15" ht="12.75" hidden="1">
      <c r="A140" s="28"/>
      <c r="B140" s="201"/>
      <c r="C140" s="204"/>
      <c r="D140" s="204"/>
      <c r="E140" s="11" t="s">
        <v>19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6" t="s">
        <v>5</v>
      </c>
    </row>
    <row r="141" spans="1:15" s="20" customFormat="1" ht="15.75" customHeight="1" hidden="1">
      <c r="A141" s="44"/>
      <c r="B141" s="188" t="s">
        <v>66</v>
      </c>
      <c r="C141" s="189"/>
      <c r="D141" s="189"/>
      <c r="E141" s="45" t="s">
        <v>20</v>
      </c>
      <c r="F141" s="23"/>
      <c r="G141" s="23"/>
      <c r="H141" s="23"/>
      <c r="I141" s="23"/>
      <c r="J141" s="23"/>
      <c r="K141" s="46"/>
      <c r="L141" s="23"/>
      <c r="M141" s="23"/>
      <c r="N141" s="23"/>
      <c r="O141" s="18" t="s">
        <v>5</v>
      </c>
    </row>
    <row r="142" spans="1:15" ht="14.25" customHeight="1">
      <c r="A142" s="30" t="s">
        <v>37</v>
      </c>
      <c r="B142" s="228" t="s">
        <v>111</v>
      </c>
      <c r="C142" s="229"/>
      <c r="D142" s="230"/>
      <c r="E142" s="12" t="s">
        <v>21</v>
      </c>
      <c r="F142" s="13">
        <f>F144</f>
        <v>404637</v>
      </c>
      <c r="G142" s="13">
        <f>SUM(G143:G144)</f>
        <v>0</v>
      </c>
      <c r="H142" s="13">
        <f aca="true" t="shared" si="37" ref="H142:N142">SUM(H143:H144)</f>
        <v>390000</v>
      </c>
      <c r="I142" s="13">
        <f t="shared" si="37"/>
        <v>0</v>
      </c>
      <c r="J142" s="13">
        <f t="shared" si="37"/>
        <v>0</v>
      </c>
      <c r="K142" s="13">
        <f t="shared" si="37"/>
        <v>0</v>
      </c>
      <c r="L142" s="13">
        <f t="shared" si="37"/>
        <v>0</v>
      </c>
      <c r="M142" s="13">
        <f t="shared" si="37"/>
        <v>0</v>
      </c>
      <c r="N142" s="13">
        <f t="shared" si="37"/>
        <v>0</v>
      </c>
      <c r="O142" s="13">
        <f>H142</f>
        <v>390000</v>
      </c>
    </row>
    <row r="143" spans="1:15" ht="12" customHeight="1">
      <c r="A143" s="28"/>
      <c r="B143" s="228"/>
      <c r="C143" s="229"/>
      <c r="D143" s="230"/>
      <c r="E143" s="5" t="s">
        <v>23</v>
      </c>
      <c r="F143" s="7"/>
      <c r="G143" s="7"/>
      <c r="H143" s="7"/>
      <c r="I143" s="7"/>
      <c r="J143" s="7"/>
      <c r="K143" s="7"/>
      <c r="L143" s="7"/>
      <c r="M143" s="7"/>
      <c r="N143" s="7"/>
      <c r="O143" s="6" t="s">
        <v>5</v>
      </c>
    </row>
    <row r="144" spans="1:15" ht="14.25" customHeight="1">
      <c r="A144" s="28"/>
      <c r="B144" s="231"/>
      <c r="C144" s="232"/>
      <c r="D144" s="233"/>
      <c r="E144" s="5" t="s">
        <v>25</v>
      </c>
      <c r="F144" s="7">
        <f>F148</f>
        <v>404637</v>
      </c>
      <c r="G144" s="7">
        <f>G148</f>
        <v>0</v>
      </c>
      <c r="H144" s="7">
        <f>H148</f>
        <v>390000</v>
      </c>
      <c r="I144" s="7">
        <v>0</v>
      </c>
      <c r="J144" s="7">
        <f>J148</f>
        <v>0</v>
      </c>
      <c r="K144" s="7">
        <v>0</v>
      </c>
      <c r="L144" s="7">
        <v>0</v>
      </c>
      <c r="M144" s="7">
        <v>0</v>
      </c>
      <c r="N144" s="7">
        <v>0</v>
      </c>
      <c r="O144" s="6" t="s">
        <v>5</v>
      </c>
    </row>
    <row r="145" spans="1:15" ht="12.75" customHeight="1">
      <c r="A145" s="28"/>
      <c r="B145" s="199" t="s">
        <v>67</v>
      </c>
      <c r="C145" s="202" t="s">
        <v>22</v>
      </c>
      <c r="D145" s="202" t="s">
        <v>78</v>
      </c>
      <c r="E145" s="8" t="s">
        <v>14</v>
      </c>
      <c r="F145" s="15" t="s">
        <v>5</v>
      </c>
      <c r="G145" s="15" t="s">
        <v>5</v>
      </c>
      <c r="H145" s="15" t="s">
        <v>5</v>
      </c>
      <c r="I145" s="15" t="s">
        <v>5</v>
      </c>
      <c r="J145" s="15" t="s">
        <v>5</v>
      </c>
      <c r="K145" s="15" t="s">
        <v>5</v>
      </c>
      <c r="L145" s="15" t="s">
        <v>5</v>
      </c>
      <c r="M145" s="15" t="s">
        <v>5</v>
      </c>
      <c r="N145" s="15" t="s">
        <v>5</v>
      </c>
      <c r="O145" s="6" t="s">
        <v>5</v>
      </c>
    </row>
    <row r="146" spans="1:15" ht="12.75">
      <c r="A146" s="28"/>
      <c r="B146" s="200"/>
      <c r="C146" s="203"/>
      <c r="D146" s="203"/>
      <c r="E146" s="11" t="s">
        <v>17</v>
      </c>
      <c r="F146" s="7"/>
      <c r="G146" s="7"/>
      <c r="H146" s="7"/>
      <c r="I146" s="7"/>
      <c r="J146" s="7"/>
      <c r="K146" s="7"/>
      <c r="L146" s="7"/>
      <c r="M146" s="7"/>
      <c r="N146" s="7"/>
      <c r="O146" s="6" t="s">
        <v>5</v>
      </c>
    </row>
    <row r="147" spans="1:15" ht="12.75">
      <c r="A147" s="28"/>
      <c r="B147" s="200"/>
      <c r="C147" s="203"/>
      <c r="D147" s="203"/>
      <c r="E147" s="11" t="s">
        <v>18</v>
      </c>
      <c r="F147" s="7"/>
      <c r="G147" s="7"/>
      <c r="H147" s="7"/>
      <c r="I147" s="7"/>
      <c r="J147" s="7"/>
      <c r="K147" s="7"/>
      <c r="L147" s="7"/>
      <c r="M147" s="7"/>
      <c r="N147" s="7"/>
      <c r="O147" s="6" t="s">
        <v>5</v>
      </c>
    </row>
    <row r="148" spans="1:15" ht="12.75">
      <c r="A148" s="28"/>
      <c r="B148" s="201"/>
      <c r="C148" s="204"/>
      <c r="D148" s="204"/>
      <c r="E148" s="11" t="s">
        <v>19</v>
      </c>
      <c r="F148" s="7">
        <f>H148+14637</f>
        <v>404637</v>
      </c>
      <c r="G148" s="7">
        <v>0</v>
      </c>
      <c r="H148" s="7">
        <v>390000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6" t="s">
        <v>5</v>
      </c>
    </row>
    <row r="149" spans="1:15" s="59" customFormat="1" ht="19.5" customHeight="1">
      <c r="A149" s="54"/>
      <c r="B149" s="176" t="s">
        <v>66</v>
      </c>
      <c r="C149" s="215"/>
      <c r="D149" s="215"/>
      <c r="E149" s="55" t="s">
        <v>20</v>
      </c>
      <c r="F149" s="56"/>
      <c r="G149" s="56"/>
      <c r="H149" s="56"/>
      <c r="I149" s="56"/>
      <c r="J149" s="56"/>
      <c r="K149" s="57"/>
      <c r="L149" s="56"/>
      <c r="M149" s="56"/>
      <c r="N149" s="56"/>
      <c r="O149" s="58" t="s">
        <v>5</v>
      </c>
    </row>
    <row r="150" spans="1:15" ht="14.25" customHeight="1">
      <c r="A150" s="30" t="s">
        <v>42</v>
      </c>
      <c r="B150" s="193" t="s">
        <v>128</v>
      </c>
      <c r="C150" s="193"/>
      <c r="D150" s="194"/>
      <c r="E150" s="12" t="s">
        <v>21</v>
      </c>
      <c r="F150" s="13">
        <f aca="true" t="shared" si="38" ref="F150:N150">SUM(F151:F152)</f>
        <v>1087500</v>
      </c>
      <c r="G150" s="13">
        <f t="shared" si="38"/>
        <v>0</v>
      </c>
      <c r="H150" s="13">
        <f t="shared" si="38"/>
        <v>755500</v>
      </c>
      <c r="I150" s="13">
        <f t="shared" si="38"/>
        <v>0</v>
      </c>
      <c r="J150" s="13">
        <f t="shared" si="38"/>
        <v>0</v>
      </c>
      <c r="K150" s="13">
        <f t="shared" si="38"/>
        <v>0</v>
      </c>
      <c r="L150" s="13">
        <f t="shared" si="38"/>
        <v>0</v>
      </c>
      <c r="M150" s="13">
        <f t="shared" si="38"/>
        <v>0</v>
      </c>
      <c r="N150" s="13">
        <f t="shared" si="38"/>
        <v>0</v>
      </c>
      <c r="O150" s="107">
        <v>7500</v>
      </c>
    </row>
    <row r="151" spans="1:15" ht="12.75">
      <c r="A151" s="28"/>
      <c r="B151" s="195"/>
      <c r="C151" s="195"/>
      <c r="D151" s="196"/>
      <c r="E151" s="5" t="s">
        <v>23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61" t="s">
        <v>5</v>
      </c>
    </row>
    <row r="152" spans="1:15" ht="12.75">
      <c r="A152" s="28"/>
      <c r="B152" s="197"/>
      <c r="C152" s="197"/>
      <c r="D152" s="198"/>
      <c r="E152" s="5" t="s">
        <v>25</v>
      </c>
      <c r="F152" s="7">
        <f>SUM(F156:F157)</f>
        <v>1087500</v>
      </c>
      <c r="G152" s="7">
        <f>SUM(G156:G157)</f>
        <v>0</v>
      </c>
      <c r="H152" s="7">
        <f>SUM(H156:H157)</f>
        <v>755500</v>
      </c>
      <c r="I152" s="7">
        <f>SUM(I156:I157)</f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61" t="s">
        <v>5</v>
      </c>
    </row>
    <row r="153" spans="1:15" ht="12.75">
      <c r="A153" s="28"/>
      <c r="B153" s="199" t="s">
        <v>90</v>
      </c>
      <c r="C153" s="202" t="s">
        <v>22</v>
      </c>
      <c r="D153" s="202" t="s">
        <v>78</v>
      </c>
      <c r="E153" s="8" t="s">
        <v>14</v>
      </c>
      <c r="F153" s="15" t="s">
        <v>5</v>
      </c>
      <c r="G153" s="15" t="s">
        <v>5</v>
      </c>
      <c r="H153" s="15" t="s">
        <v>5</v>
      </c>
      <c r="I153" s="15" t="s">
        <v>5</v>
      </c>
      <c r="J153" s="15" t="s">
        <v>5</v>
      </c>
      <c r="K153" s="15" t="s">
        <v>5</v>
      </c>
      <c r="L153" s="15" t="s">
        <v>5</v>
      </c>
      <c r="M153" s="15" t="s">
        <v>5</v>
      </c>
      <c r="N153" s="15" t="s">
        <v>5</v>
      </c>
      <c r="O153" s="61" t="s">
        <v>5</v>
      </c>
    </row>
    <row r="154" spans="1:15" ht="14.25" customHeight="1">
      <c r="A154" s="28"/>
      <c r="B154" s="200"/>
      <c r="C154" s="203"/>
      <c r="D154" s="203"/>
      <c r="E154" s="11" t="s">
        <v>17</v>
      </c>
      <c r="F154" s="7"/>
      <c r="G154" s="7"/>
      <c r="H154" s="7"/>
      <c r="I154" s="7"/>
      <c r="J154" s="7"/>
      <c r="K154" s="7"/>
      <c r="L154" s="7"/>
      <c r="M154" s="7"/>
      <c r="N154" s="7"/>
      <c r="O154" s="61" t="s">
        <v>5</v>
      </c>
    </row>
    <row r="155" spans="1:15" ht="14.25" customHeight="1">
      <c r="A155" s="28"/>
      <c r="B155" s="200"/>
      <c r="C155" s="203"/>
      <c r="D155" s="203"/>
      <c r="E155" s="11" t="s">
        <v>18</v>
      </c>
      <c r="F155" s="7"/>
      <c r="G155" s="7"/>
      <c r="H155" s="7"/>
      <c r="I155" s="7"/>
      <c r="J155" s="7"/>
      <c r="K155" s="7"/>
      <c r="L155" s="7"/>
      <c r="M155" s="7"/>
      <c r="N155" s="7"/>
      <c r="O155" s="61" t="s">
        <v>5</v>
      </c>
    </row>
    <row r="156" spans="1:15" ht="12.75">
      <c r="A156" s="28"/>
      <c r="B156" s="201"/>
      <c r="C156" s="204"/>
      <c r="D156" s="204"/>
      <c r="E156" s="11" t="s">
        <v>19</v>
      </c>
      <c r="F156" s="23">
        <f>32000+H156+I156+200000</f>
        <v>777711</v>
      </c>
      <c r="G156" s="7">
        <v>0</v>
      </c>
      <c r="H156" s="7">
        <f>535500+10211</f>
        <v>545711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61" t="s">
        <v>5</v>
      </c>
    </row>
    <row r="157" spans="1:15" s="20" customFormat="1" ht="18.75" customHeight="1">
      <c r="A157" s="44"/>
      <c r="B157" s="188" t="s">
        <v>92</v>
      </c>
      <c r="C157" s="189"/>
      <c r="D157" s="189"/>
      <c r="E157" s="104" t="s">
        <v>93</v>
      </c>
      <c r="F157" s="23">
        <f>100000+H157</f>
        <v>309789</v>
      </c>
      <c r="G157" s="23">
        <v>0</v>
      </c>
      <c r="H157" s="23">
        <v>209789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62" t="s">
        <v>5</v>
      </c>
    </row>
    <row r="158" spans="1:15" ht="20.25" customHeight="1">
      <c r="A158" s="30" t="s">
        <v>127</v>
      </c>
      <c r="B158" s="193" t="s">
        <v>129</v>
      </c>
      <c r="C158" s="193"/>
      <c r="D158" s="194"/>
      <c r="E158" s="12" t="s">
        <v>21</v>
      </c>
      <c r="F158" s="13">
        <f aca="true" t="shared" si="39" ref="F158:N158">SUM(F159:F160)</f>
        <v>370477</v>
      </c>
      <c r="G158" s="13">
        <f t="shared" si="39"/>
        <v>0</v>
      </c>
      <c r="H158" s="13">
        <f t="shared" si="39"/>
        <v>350551</v>
      </c>
      <c r="I158" s="13">
        <f t="shared" si="39"/>
        <v>0</v>
      </c>
      <c r="J158" s="13">
        <f t="shared" si="39"/>
        <v>0</v>
      </c>
      <c r="K158" s="13">
        <f t="shared" si="39"/>
        <v>0</v>
      </c>
      <c r="L158" s="13">
        <f t="shared" si="39"/>
        <v>0</v>
      </c>
      <c r="M158" s="13">
        <f t="shared" si="39"/>
        <v>0</v>
      </c>
      <c r="N158" s="13">
        <f t="shared" si="39"/>
        <v>0</v>
      </c>
      <c r="O158" s="107">
        <f>G158+H158+I158</f>
        <v>350551</v>
      </c>
    </row>
    <row r="159" spans="1:15" ht="12.75">
      <c r="A159" s="28"/>
      <c r="B159" s="195"/>
      <c r="C159" s="195"/>
      <c r="D159" s="196"/>
      <c r="E159" s="5" t="s">
        <v>23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61" t="s">
        <v>5</v>
      </c>
    </row>
    <row r="160" spans="1:15" ht="18.75" customHeight="1">
      <c r="A160" s="28"/>
      <c r="B160" s="197"/>
      <c r="C160" s="197"/>
      <c r="D160" s="198"/>
      <c r="E160" s="5" t="s">
        <v>25</v>
      </c>
      <c r="F160" s="7">
        <f>SUM(F162:F165)</f>
        <v>370477</v>
      </c>
      <c r="G160" s="7">
        <f>SUM(G162:G165)</f>
        <v>0</v>
      </c>
      <c r="H160" s="7">
        <f>SUM(H162:H165)</f>
        <v>350551</v>
      </c>
      <c r="I160" s="7">
        <f>SUM(I164:I165)</f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61" t="s">
        <v>5</v>
      </c>
    </row>
    <row r="161" spans="1:15" ht="12.75">
      <c r="A161" s="28"/>
      <c r="B161" s="199" t="s">
        <v>90</v>
      </c>
      <c r="C161" s="202" t="s">
        <v>22</v>
      </c>
      <c r="D161" s="202" t="s">
        <v>130</v>
      </c>
      <c r="E161" s="8" t="s">
        <v>14</v>
      </c>
      <c r="F161" s="15" t="s">
        <v>5</v>
      </c>
      <c r="G161" s="15" t="s">
        <v>5</v>
      </c>
      <c r="H161" s="15" t="s">
        <v>5</v>
      </c>
      <c r="I161" s="15" t="s">
        <v>5</v>
      </c>
      <c r="J161" s="15" t="s">
        <v>5</v>
      </c>
      <c r="K161" s="15" t="s">
        <v>5</v>
      </c>
      <c r="L161" s="15" t="s">
        <v>5</v>
      </c>
      <c r="M161" s="15" t="s">
        <v>5</v>
      </c>
      <c r="N161" s="15" t="s">
        <v>5</v>
      </c>
      <c r="O161" s="61" t="s">
        <v>5</v>
      </c>
    </row>
    <row r="162" spans="1:15" ht="15.75" customHeight="1">
      <c r="A162" s="28"/>
      <c r="B162" s="200"/>
      <c r="C162" s="203"/>
      <c r="D162" s="203"/>
      <c r="E162" s="11" t="s">
        <v>17</v>
      </c>
      <c r="F162" s="23">
        <f>H162+I162</f>
        <v>280440</v>
      </c>
      <c r="G162" s="7">
        <v>0</v>
      </c>
      <c r="H162" s="7">
        <v>280440</v>
      </c>
      <c r="I162" s="7"/>
      <c r="J162" s="7"/>
      <c r="K162" s="7"/>
      <c r="L162" s="7"/>
      <c r="M162" s="7"/>
      <c r="N162" s="7"/>
      <c r="O162" s="61" t="s">
        <v>5</v>
      </c>
    </row>
    <row r="163" spans="1:15" ht="18" customHeight="1">
      <c r="A163" s="28"/>
      <c r="B163" s="200"/>
      <c r="C163" s="203"/>
      <c r="D163" s="203"/>
      <c r="E163" s="11" t="s">
        <v>18</v>
      </c>
      <c r="F163" s="23">
        <f>H163+I163</f>
        <v>0</v>
      </c>
      <c r="G163" s="7">
        <v>0</v>
      </c>
      <c r="H163" s="7">
        <v>0</v>
      </c>
      <c r="I163" s="7"/>
      <c r="J163" s="7"/>
      <c r="K163" s="7"/>
      <c r="L163" s="7"/>
      <c r="M163" s="7"/>
      <c r="N163" s="7"/>
      <c r="O163" s="61" t="s">
        <v>5</v>
      </c>
    </row>
    <row r="164" spans="1:15" ht="12.75">
      <c r="A164" s="28"/>
      <c r="B164" s="201"/>
      <c r="C164" s="204"/>
      <c r="D164" s="204"/>
      <c r="E164" s="11" t="s">
        <v>19</v>
      </c>
      <c r="F164" s="23">
        <f>19926+H164</f>
        <v>90037</v>
      </c>
      <c r="G164" s="7">
        <v>0</v>
      </c>
      <c r="H164" s="7">
        <v>70111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61" t="s">
        <v>5</v>
      </c>
    </row>
    <row r="165" spans="1:15" s="20" customFormat="1" ht="15" customHeight="1">
      <c r="A165" s="44"/>
      <c r="B165" s="188" t="s">
        <v>92</v>
      </c>
      <c r="C165" s="189"/>
      <c r="D165" s="189"/>
      <c r="E165" s="55" t="s">
        <v>20</v>
      </c>
      <c r="F165" s="23">
        <f>SUM(G165:I165)</f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62" t="s">
        <v>5</v>
      </c>
    </row>
    <row r="166" spans="1:15" ht="19.5" customHeight="1">
      <c r="A166" s="30" t="s">
        <v>133</v>
      </c>
      <c r="B166" s="220" t="s">
        <v>94</v>
      </c>
      <c r="C166" s="193"/>
      <c r="D166" s="194"/>
      <c r="E166" s="12" t="s">
        <v>21</v>
      </c>
      <c r="F166" s="13">
        <f aca="true" t="shared" si="40" ref="F166:N166">SUM(F167:F168)</f>
        <v>33211</v>
      </c>
      <c r="G166" s="13">
        <f t="shared" si="40"/>
        <v>0</v>
      </c>
      <c r="H166" s="13">
        <f t="shared" si="40"/>
        <v>11624</v>
      </c>
      <c r="I166" s="13">
        <f t="shared" si="40"/>
        <v>0</v>
      </c>
      <c r="J166" s="13">
        <f t="shared" si="40"/>
        <v>0</v>
      </c>
      <c r="K166" s="13">
        <f t="shared" si="40"/>
        <v>0</v>
      </c>
      <c r="L166" s="13">
        <f t="shared" si="40"/>
        <v>0</v>
      </c>
      <c r="M166" s="13">
        <f t="shared" si="40"/>
        <v>0</v>
      </c>
      <c r="N166" s="13">
        <f t="shared" si="40"/>
        <v>0</v>
      </c>
      <c r="O166" s="13">
        <v>0</v>
      </c>
    </row>
    <row r="167" spans="1:15" s="20" customFormat="1" ht="23.25" customHeight="1">
      <c r="A167" s="32"/>
      <c r="B167" s="221"/>
      <c r="C167" s="195"/>
      <c r="D167" s="196"/>
      <c r="E167" s="22" t="s">
        <v>23</v>
      </c>
      <c r="F167" s="23">
        <f aca="true" t="shared" si="41" ref="F167:N167">F170</f>
        <v>33211</v>
      </c>
      <c r="G167" s="23">
        <f t="shared" si="41"/>
        <v>0</v>
      </c>
      <c r="H167" s="23">
        <f t="shared" si="41"/>
        <v>11624</v>
      </c>
      <c r="I167" s="23">
        <f t="shared" si="41"/>
        <v>0</v>
      </c>
      <c r="J167" s="23">
        <f t="shared" si="41"/>
        <v>0</v>
      </c>
      <c r="K167" s="23">
        <f t="shared" si="41"/>
        <v>0</v>
      </c>
      <c r="L167" s="23">
        <f t="shared" si="41"/>
        <v>0</v>
      </c>
      <c r="M167" s="23">
        <f t="shared" si="41"/>
        <v>0</v>
      </c>
      <c r="N167" s="23">
        <f t="shared" si="41"/>
        <v>0</v>
      </c>
      <c r="O167" s="18" t="s">
        <v>5</v>
      </c>
    </row>
    <row r="168" spans="1:15" s="19" customFormat="1" ht="27.75" customHeight="1">
      <c r="A168" s="33"/>
      <c r="B168" s="222"/>
      <c r="C168" s="197"/>
      <c r="D168" s="198"/>
      <c r="E168" s="16" t="s">
        <v>25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8" t="s">
        <v>5</v>
      </c>
    </row>
    <row r="169" spans="1:15" ht="14.25" customHeight="1">
      <c r="A169" s="28"/>
      <c r="B169" s="225" t="s">
        <v>61</v>
      </c>
      <c r="C169" s="202" t="s">
        <v>22</v>
      </c>
      <c r="D169" s="202" t="s">
        <v>78</v>
      </c>
      <c r="E169" s="8" t="s">
        <v>14</v>
      </c>
      <c r="F169" s="15" t="s">
        <v>5</v>
      </c>
      <c r="G169" s="15" t="s">
        <v>5</v>
      </c>
      <c r="H169" s="15" t="s">
        <v>5</v>
      </c>
      <c r="I169" s="15" t="s">
        <v>5</v>
      </c>
      <c r="J169" s="15" t="s">
        <v>5</v>
      </c>
      <c r="K169" s="15" t="s">
        <v>5</v>
      </c>
      <c r="L169" s="15" t="s">
        <v>5</v>
      </c>
      <c r="M169" s="15" t="s">
        <v>5</v>
      </c>
      <c r="N169" s="15" t="s">
        <v>5</v>
      </c>
      <c r="O169" s="6" t="s">
        <v>5</v>
      </c>
    </row>
    <row r="170" spans="1:15" ht="23.25" customHeight="1">
      <c r="A170" s="28"/>
      <c r="B170" s="227"/>
      <c r="C170" s="204"/>
      <c r="D170" s="204"/>
      <c r="E170" s="11" t="s">
        <v>49</v>
      </c>
      <c r="F170" s="7">
        <f>4982+16605+H170</f>
        <v>33211</v>
      </c>
      <c r="G170" s="7">
        <v>0</v>
      </c>
      <c r="H170" s="7">
        <v>11624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6" t="s">
        <v>5</v>
      </c>
    </row>
    <row r="171" spans="1:15" s="20" customFormat="1" ht="15.75" customHeight="1">
      <c r="A171" s="44"/>
      <c r="B171" s="223" t="s">
        <v>50</v>
      </c>
      <c r="C171" s="224"/>
      <c r="D171" s="224"/>
      <c r="E171" s="45" t="s">
        <v>51</v>
      </c>
      <c r="F171" s="23"/>
      <c r="G171" s="23"/>
      <c r="H171" s="23"/>
      <c r="I171" s="23"/>
      <c r="J171" s="23"/>
      <c r="K171" s="46"/>
      <c r="L171" s="23"/>
      <c r="M171" s="23"/>
      <c r="N171" s="23"/>
      <c r="O171" s="18" t="s">
        <v>5</v>
      </c>
    </row>
    <row r="172" spans="1:15" ht="17.25" customHeight="1">
      <c r="A172" s="30" t="s">
        <v>134</v>
      </c>
      <c r="B172" s="220" t="s">
        <v>143</v>
      </c>
      <c r="C172" s="193"/>
      <c r="D172" s="194"/>
      <c r="E172" s="12" t="s">
        <v>21</v>
      </c>
      <c r="F172" s="13">
        <f aca="true" t="shared" si="42" ref="F172:N172">SUM(F173:F174)</f>
        <v>40000</v>
      </c>
      <c r="G172" s="13">
        <f t="shared" si="42"/>
        <v>0</v>
      </c>
      <c r="H172" s="13">
        <f t="shared" si="42"/>
        <v>0</v>
      </c>
      <c r="I172" s="13">
        <f t="shared" si="42"/>
        <v>40000</v>
      </c>
      <c r="J172" s="13">
        <f t="shared" si="42"/>
        <v>0</v>
      </c>
      <c r="K172" s="13">
        <f t="shared" si="42"/>
        <v>0</v>
      </c>
      <c r="L172" s="13">
        <f t="shared" si="42"/>
        <v>0</v>
      </c>
      <c r="M172" s="13">
        <f t="shared" si="42"/>
        <v>0</v>
      </c>
      <c r="N172" s="13">
        <f t="shared" si="42"/>
        <v>0</v>
      </c>
      <c r="O172" s="13">
        <f>H172+I172</f>
        <v>40000</v>
      </c>
    </row>
    <row r="173" spans="1:15" ht="18" customHeight="1">
      <c r="A173" s="28"/>
      <c r="B173" s="221"/>
      <c r="C173" s="195"/>
      <c r="D173" s="196"/>
      <c r="E173" s="5" t="s">
        <v>23</v>
      </c>
      <c r="F173" s="7">
        <f>F176</f>
        <v>40000</v>
      </c>
      <c r="G173" s="7">
        <f aca="true" t="shared" si="43" ref="G173:N173">G176</f>
        <v>0</v>
      </c>
      <c r="H173" s="7">
        <f t="shared" si="43"/>
        <v>0</v>
      </c>
      <c r="I173" s="7">
        <f t="shared" si="43"/>
        <v>40000</v>
      </c>
      <c r="J173" s="7">
        <f t="shared" si="43"/>
        <v>0</v>
      </c>
      <c r="K173" s="7">
        <f t="shared" si="43"/>
        <v>0</v>
      </c>
      <c r="L173" s="7">
        <f t="shared" si="43"/>
        <v>0</v>
      </c>
      <c r="M173" s="7">
        <f t="shared" si="43"/>
        <v>0</v>
      </c>
      <c r="N173" s="7">
        <f t="shared" si="43"/>
        <v>0</v>
      </c>
      <c r="O173" s="6" t="s">
        <v>5</v>
      </c>
    </row>
    <row r="174" spans="1:15" ht="17.25" customHeight="1">
      <c r="A174" s="28"/>
      <c r="B174" s="222"/>
      <c r="C174" s="197"/>
      <c r="D174" s="198"/>
      <c r="E174" s="5" t="s">
        <v>25</v>
      </c>
      <c r="F174" s="7"/>
      <c r="G174" s="7"/>
      <c r="H174" s="7"/>
      <c r="I174" s="7"/>
      <c r="J174" s="7"/>
      <c r="K174" s="7"/>
      <c r="L174" s="7"/>
      <c r="M174" s="7"/>
      <c r="N174" s="7"/>
      <c r="O174" s="6" t="s">
        <v>5</v>
      </c>
    </row>
    <row r="175" spans="1:15" ht="12.75" customHeight="1">
      <c r="A175" s="28"/>
      <c r="B175" s="225" t="s">
        <v>61</v>
      </c>
      <c r="C175" s="202" t="s">
        <v>22</v>
      </c>
      <c r="D175" s="202" t="s">
        <v>126</v>
      </c>
      <c r="E175" s="8" t="s">
        <v>14</v>
      </c>
      <c r="F175" s="15" t="s">
        <v>5</v>
      </c>
      <c r="G175" s="15" t="s">
        <v>5</v>
      </c>
      <c r="H175" s="15" t="s">
        <v>5</v>
      </c>
      <c r="I175" s="15" t="s">
        <v>5</v>
      </c>
      <c r="J175" s="15" t="s">
        <v>5</v>
      </c>
      <c r="K175" s="15" t="s">
        <v>5</v>
      </c>
      <c r="L175" s="15" t="s">
        <v>5</v>
      </c>
      <c r="M175" s="15" t="s">
        <v>5</v>
      </c>
      <c r="N175" s="15" t="s">
        <v>5</v>
      </c>
      <c r="O175" s="6" t="s">
        <v>5</v>
      </c>
    </row>
    <row r="176" spans="1:15" ht="23.25" customHeight="1">
      <c r="A176" s="28"/>
      <c r="B176" s="227"/>
      <c r="C176" s="204"/>
      <c r="D176" s="204"/>
      <c r="E176" s="11" t="s">
        <v>49</v>
      </c>
      <c r="F176" s="7">
        <f>H176+I176</f>
        <v>40000</v>
      </c>
      <c r="G176" s="7">
        <v>0</v>
      </c>
      <c r="H176" s="7">
        <v>0</v>
      </c>
      <c r="I176" s="7">
        <v>40000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6" t="s">
        <v>5</v>
      </c>
    </row>
    <row r="177" spans="1:15" ht="14.25" customHeight="1">
      <c r="A177" s="34"/>
      <c r="B177" s="205" t="s">
        <v>50</v>
      </c>
      <c r="C177" s="206"/>
      <c r="D177" s="206"/>
      <c r="E177" s="11" t="s">
        <v>51</v>
      </c>
      <c r="F177" s="7"/>
      <c r="G177" s="7"/>
      <c r="H177" s="7"/>
      <c r="I177" s="7"/>
      <c r="J177" s="7"/>
      <c r="K177" s="15"/>
      <c r="L177" s="7"/>
      <c r="M177" s="7"/>
      <c r="N177" s="7"/>
      <c r="O177" s="6" t="s">
        <v>5</v>
      </c>
    </row>
    <row r="178" spans="1:15" ht="27" customHeight="1">
      <c r="A178" s="30" t="s">
        <v>161</v>
      </c>
      <c r="B178" s="221" t="s">
        <v>95</v>
      </c>
      <c r="C178" s="195"/>
      <c r="D178" s="196"/>
      <c r="E178" s="12" t="s">
        <v>21</v>
      </c>
      <c r="F178" s="13">
        <f aca="true" t="shared" si="44" ref="F178:N178">SUM(F179:F180)</f>
        <v>41512.5</v>
      </c>
      <c r="G178" s="13">
        <f t="shared" si="44"/>
        <v>0</v>
      </c>
      <c r="H178" s="13">
        <f t="shared" si="44"/>
        <v>23247</v>
      </c>
      <c r="I178" s="13">
        <f t="shared" si="44"/>
        <v>8302.5</v>
      </c>
      <c r="J178" s="13">
        <f t="shared" si="44"/>
        <v>0</v>
      </c>
      <c r="K178" s="13">
        <f t="shared" si="44"/>
        <v>0</v>
      </c>
      <c r="L178" s="13">
        <f t="shared" si="44"/>
        <v>0</v>
      </c>
      <c r="M178" s="13">
        <f t="shared" si="44"/>
        <v>0</v>
      </c>
      <c r="N178" s="13">
        <f t="shared" si="44"/>
        <v>0</v>
      </c>
      <c r="O178" s="13">
        <v>0</v>
      </c>
    </row>
    <row r="179" spans="1:15" ht="30" customHeight="1">
      <c r="A179" s="28"/>
      <c r="B179" s="221"/>
      <c r="C179" s="195"/>
      <c r="D179" s="196"/>
      <c r="E179" s="5" t="s">
        <v>23</v>
      </c>
      <c r="F179" s="7">
        <f aca="true" t="shared" si="45" ref="F179:N179">F182</f>
        <v>41512.5</v>
      </c>
      <c r="G179" s="7">
        <f t="shared" si="45"/>
        <v>0</v>
      </c>
      <c r="H179" s="7">
        <f t="shared" si="45"/>
        <v>23247</v>
      </c>
      <c r="I179" s="7">
        <f t="shared" si="45"/>
        <v>8302.5</v>
      </c>
      <c r="J179" s="7">
        <f t="shared" si="45"/>
        <v>0</v>
      </c>
      <c r="K179" s="7">
        <f t="shared" si="45"/>
        <v>0</v>
      </c>
      <c r="L179" s="7">
        <f t="shared" si="45"/>
        <v>0</v>
      </c>
      <c r="M179" s="7">
        <f t="shared" si="45"/>
        <v>0</v>
      </c>
      <c r="N179" s="7">
        <f t="shared" si="45"/>
        <v>0</v>
      </c>
      <c r="O179" s="6" t="s">
        <v>5</v>
      </c>
    </row>
    <row r="180" spans="1:15" ht="26.25" customHeight="1">
      <c r="A180" s="28"/>
      <c r="B180" s="222"/>
      <c r="C180" s="197"/>
      <c r="D180" s="198"/>
      <c r="E180" s="5" t="s">
        <v>25</v>
      </c>
      <c r="F180" s="7"/>
      <c r="G180" s="7"/>
      <c r="H180" s="7"/>
      <c r="I180" s="7"/>
      <c r="J180" s="7"/>
      <c r="K180" s="7"/>
      <c r="L180" s="7"/>
      <c r="M180" s="7"/>
      <c r="N180" s="7"/>
      <c r="O180" s="6" t="s">
        <v>5</v>
      </c>
    </row>
    <row r="181" spans="1:15" ht="12.75" customHeight="1">
      <c r="A181" s="28"/>
      <c r="B181" s="225" t="s">
        <v>61</v>
      </c>
      <c r="C181" s="202" t="s">
        <v>22</v>
      </c>
      <c r="D181" s="202" t="s">
        <v>91</v>
      </c>
      <c r="E181" s="8" t="s">
        <v>14</v>
      </c>
      <c r="F181" s="15" t="s">
        <v>5</v>
      </c>
      <c r="G181" s="15" t="s">
        <v>5</v>
      </c>
      <c r="H181" s="15" t="s">
        <v>5</v>
      </c>
      <c r="I181" s="15" t="s">
        <v>5</v>
      </c>
      <c r="J181" s="15" t="s">
        <v>5</v>
      </c>
      <c r="K181" s="15" t="s">
        <v>5</v>
      </c>
      <c r="L181" s="15" t="s">
        <v>5</v>
      </c>
      <c r="M181" s="15" t="s">
        <v>5</v>
      </c>
      <c r="N181" s="15" t="s">
        <v>5</v>
      </c>
      <c r="O181" s="6" t="s">
        <v>5</v>
      </c>
    </row>
    <row r="182" spans="1:15" ht="23.25" customHeight="1">
      <c r="A182" s="28"/>
      <c r="B182" s="227"/>
      <c r="C182" s="204"/>
      <c r="D182" s="204"/>
      <c r="E182" s="11" t="s">
        <v>49</v>
      </c>
      <c r="F182" s="7">
        <f>9963+H182+I182</f>
        <v>41512.5</v>
      </c>
      <c r="G182" s="7">
        <v>0</v>
      </c>
      <c r="H182" s="7">
        <f>14944.5+8302.5</f>
        <v>23247</v>
      </c>
      <c r="I182" s="7">
        <v>8302.5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6" t="s">
        <v>5</v>
      </c>
    </row>
    <row r="183" spans="1:15" ht="18.75" customHeight="1">
      <c r="A183" s="34"/>
      <c r="B183" s="205" t="s">
        <v>50</v>
      </c>
      <c r="C183" s="206"/>
      <c r="D183" s="206"/>
      <c r="E183" s="64" t="s">
        <v>51</v>
      </c>
      <c r="F183" s="101"/>
      <c r="G183" s="101"/>
      <c r="H183" s="101"/>
      <c r="I183" s="101"/>
      <c r="J183" s="101"/>
      <c r="K183" s="83"/>
      <c r="L183" s="101"/>
      <c r="M183" s="101"/>
      <c r="N183" s="101"/>
      <c r="O183" s="84" t="s">
        <v>5</v>
      </c>
    </row>
    <row r="184" spans="1:15" ht="18.75" customHeight="1">
      <c r="A184" s="30" t="s">
        <v>162</v>
      </c>
      <c r="B184" s="221" t="s">
        <v>146</v>
      </c>
      <c r="C184" s="195"/>
      <c r="D184" s="196"/>
      <c r="E184" s="63" t="s">
        <v>21</v>
      </c>
      <c r="F184" s="100">
        <f aca="true" t="shared" si="46" ref="F184:N184">SUM(F185:F186)</f>
        <v>1250303.8</v>
      </c>
      <c r="G184" s="100">
        <f t="shared" si="46"/>
        <v>0</v>
      </c>
      <c r="H184" s="100">
        <f t="shared" si="46"/>
        <v>380000</v>
      </c>
      <c r="I184" s="100">
        <f t="shared" si="46"/>
        <v>400000</v>
      </c>
      <c r="J184" s="100">
        <f t="shared" si="46"/>
        <v>302203.8</v>
      </c>
      <c r="K184" s="100">
        <f t="shared" si="46"/>
        <v>0</v>
      </c>
      <c r="L184" s="100">
        <f t="shared" si="46"/>
        <v>0</v>
      </c>
      <c r="M184" s="100">
        <f t="shared" si="46"/>
        <v>0</v>
      </c>
      <c r="N184" s="100">
        <f t="shared" si="46"/>
        <v>0</v>
      </c>
      <c r="O184" s="100">
        <v>0</v>
      </c>
    </row>
    <row r="185" spans="1:15" ht="12" customHeight="1">
      <c r="A185" s="28"/>
      <c r="B185" s="221"/>
      <c r="C185" s="195"/>
      <c r="D185" s="196"/>
      <c r="E185" s="5" t="s">
        <v>23</v>
      </c>
      <c r="F185" s="7">
        <f aca="true" t="shared" si="47" ref="F185:N185">F188</f>
        <v>1250303.8</v>
      </c>
      <c r="G185" s="7">
        <f t="shared" si="47"/>
        <v>0</v>
      </c>
      <c r="H185" s="7">
        <f t="shared" si="47"/>
        <v>380000</v>
      </c>
      <c r="I185" s="7">
        <f t="shared" si="47"/>
        <v>400000</v>
      </c>
      <c r="J185" s="7">
        <f t="shared" si="47"/>
        <v>302203.8</v>
      </c>
      <c r="K185" s="7">
        <f t="shared" si="47"/>
        <v>0</v>
      </c>
      <c r="L185" s="7">
        <f t="shared" si="47"/>
        <v>0</v>
      </c>
      <c r="M185" s="7">
        <f t="shared" si="47"/>
        <v>0</v>
      </c>
      <c r="N185" s="7">
        <f t="shared" si="47"/>
        <v>0</v>
      </c>
      <c r="O185" s="6" t="s">
        <v>5</v>
      </c>
    </row>
    <row r="186" spans="1:15" ht="14.25" customHeight="1">
      <c r="A186" s="28"/>
      <c r="B186" s="222"/>
      <c r="C186" s="197"/>
      <c r="D186" s="198"/>
      <c r="E186" s="5" t="s">
        <v>25</v>
      </c>
      <c r="F186" s="7"/>
      <c r="G186" s="7"/>
      <c r="H186" s="7"/>
      <c r="I186" s="7"/>
      <c r="J186" s="7"/>
      <c r="K186" s="7"/>
      <c r="L186" s="7"/>
      <c r="M186" s="7"/>
      <c r="N186" s="7"/>
      <c r="O186" s="6" t="s">
        <v>5</v>
      </c>
    </row>
    <row r="187" spans="1:15" ht="21" customHeight="1">
      <c r="A187" s="28"/>
      <c r="B187" s="234" t="s">
        <v>52</v>
      </c>
      <c r="C187" s="202" t="s">
        <v>22</v>
      </c>
      <c r="D187" s="202" t="s">
        <v>118</v>
      </c>
      <c r="E187" s="8" t="s">
        <v>14</v>
      </c>
      <c r="F187" s="15" t="s">
        <v>5</v>
      </c>
      <c r="G187" s="15" t="s">
        <v>5</v>
      </c>
      <c r="H187" s="15" t="s">
        <v>5</v>
      </c>
      <c r="I187" s="15" t="s">
        <v>5</v>
      </c>
      <c r="J187" s="15" t="s">
        <v>5</v>
      </c>
      <c r="K187" s="15" t="s">
        <v>5</v>
      </c>
      <c r="L187" s="15" t="s">
        <v>5</v>
      </c>
      <c r="M187" s="15" t="s">
        <v>5</v>
      </c>
      <c r="N187" s="15" t="s">
        <v>5</v>
      </c>
      <c r="O187" s="6" t="s">
        <v>5</v>
      </c>
    </row>
    <row r="188" spans="1:15" ht="35.25" customHeight="1">
      <c r="A188" s="28"/>
      <c r="B188" s="235"/>
      <c r="C188" s="204"/>
      <c r="D188" s="204"/>
      <c r="E188" s="11" t="s">
        <v>49</v>
      </c>
      <c r="F188" s="7">
        <f>168100+H188+I188+J188</f>
        <v>1250303.8</v>
      </c>
      <c r="G188" s="7">
        <v>0</v>
      </c>
      <c r="H188" s="7">
        <v>380000</v>
      </c>
      <c r="I188" s="7">
        <v>400000</v>
      </c>
      <c r="J188" s="7">
        <v>302203.8</v>
      </c>
      <c r="K188" s="15">
        <v>0</v>
      </c>
      <c r="L188" s="7">
        <v>0</v>
      </c>
      <c r="M188" s="7">
        <v>0</v>
      </c>
      <c r="N188" s="7">
        <v>0</v>
      </c>
      <c r="O188" s="6" t="s">
        <v>5</v>
      </c>
    </row>
    <row r="189" spans="1:15" ht="18" customHeight="1">
      <c r="A189" s="34"/>
      <c r="B189" s="205" t="s">
        <v>54</v>
      </c>
      <c r="C189" s="206"/>
      <c r="D189" s="206"/>
      <c r="E189" s="64" t="s">
        <v>51</v>
      </c>
      <c r="F189" s="7"/>
      <c r="G189" s="7"/>
      <c r="H189" s="7"/>
      <c r="I189" s="7"/>
      <c r="J189" s="7"/>
      <c r="K189" s="15"/>
      <c r="L189" s="7"/>
      <c r="M189" s="7"/>
      <c r="N189" s="7"/>
      <c r="O189" s="6" t="s">
        <v>5</v>
      </c>
    </row>
    <row r="190" spans="1:15" ht="12.75" customHeight="1">
      <c r="A190" s="30" t="s">
        <v>163</v>
      </c>
      <c r="B190" s="220" t="s">
        <v>144</v>
      </c>
      <c r="C190" s="193"/>
      <c r="D190" s="194"/>
      <c r="E190" s="12" t="s">
        <v>21</v>
      </c>
      <c r="F190" s="13">
        <f aca="true" t="shared" si="48" ref="F190:N190">SUM(F191:F192)</f>
        <v>90000</v>
      </c>
      <c r="G190" s="13">
        <f t="shared" si="48"/>
        <v>0</v>
      </c>
      <c r="H190" s="13">
        <f t="shared" si="48"/>
        <v>0</v>
      </c>
      <c r="I190" s="13">
        <f t="shared" si="48"/>
        <v>90000</v>
      </c>
      <c r="J190" s="13">
        <f t="shared" si="48"/>
        <v>0</v>
      </c>
      <c r="K190" s="13">
        <f t="shared" si="48"/>
        <v>0</v>
      </c>
      <c r="L190" s="13">
        <f t="shared" si="48"/>
        <v>0</v>
      </c>
      <c r="M190" s="13">
        <f t="shared" si="48"/>
        <v>0</v>
      </c>
      <c r="N190" s="13">
        <f t="shared" si="48"/>
        <v>0</v>
      </c>
      <c r="O190" s="13">
        <f>F190</f>
        <v>90000</v>
      </c>
    </row>
    <row r="191" spans="1:15" ht="12.75">
      <c r="A191" s="28"/>
      <c r="B191" s="221"/>
      <c r="C191" s="195"/>
      <c r="D191" s="196"/>
      <c r="E191" s="5" t="s">
        <v>23</v>
      </c>
      <c r="F191" s="7">
        <f aca="true" t="shared" si="49" ref="F191:N191">F194</f>
        <v>90000</v>
      </c>
      <c r="G191" s="7">
        <f t="shared" si="49"/>
        <v>0</v>
      </c>
      <c r="H191" s="7">
        <f t="shared" si="49"/>
        <v>0</v>
      </c>
      <c r="I191" s="7">
        <f t="shared" si="49"/>
        <v>90000</v>
      </c>
      <c r="J191" s="7">
        <f t="shared" si="49"/>
        <v>0</v>
      </c>
      <c r="K191" s="7">
        <f t="shared" si="49"/>
        <v>0</v>
      </c>
      <c r="L191" s="7">
        <f t="shared" si="49"/>
        <v>0</v>
      </c>
      <c r="M191" s="7">
        <f t="shared" si="49"/>
        <v>0</v>
      </c>
      <c r="N191" s="7">
        <f t="shared" si="49"/>
        <v>0</v>
      </c>
      <c r="O191" s="6" t="s">
        <v>5</v>
      </c>
    </row>
    <row r="192" spans="1:15" ht="12.75">
      <c r="A192" s="28"/>
      <c r="B192" s="222"/>
      <c r="C192" s="197"/>
      <c r="D192" s="198"/>
      <c r="E192" s="5" t="s">
        <v>25</v>
      </c>
      <c r="F192" s="7"/>
      <c r="G192" s="7"/>
      <c r="H192" s="7"/>
      <c r="I192" s="7"/>
      <c r="J192" s="7"/>
      <c r="K192" s="7"/>
      <c r="L192" s="7"/>
      <c r="M192" s="7"/>
      <c r="N192" s="7"/>
      <c r="O192" s="6" t="s">
        <v>5</v>
      </c>
    </row>
    <row r="193" spans="1:15" ht="21" customHeight="1">
      <c r="A193" s="28"/>
      <c r="B193" s="225" t="s">
        <v>61</v>
      </c>
      <c r="C193" s="202" t="s">
        <v>22</v>
      </c>
      <c r="D193" s="202" t="s">
        <v>126</v>
      </c>
      <c r="E193" s="8" t="s">
        <v>14</v>
      </c>
      <c r="F193" s="15" t="s">
        <v>5</v>
      </c>
      <c r="G193" s="15" t="s">
        <v>5</v>
      </c>
      <c r="H193" s="15" t="s">
        <v>5</v>
      </c>
      <c r="I193" s="15" t="s">
        <v>5</v>
      </c>
      <c r="J193" s="15" t="s">
        <v>5</v>
      </c>
      <c r="K193" s="15" t="s">
        <v>5</v>
      </c>
      <c r="L193" s="15" t="s">
        <v>5</v>
      </c>
      <c r="M193" s="15" t="s">
        <v>5</v>
      </c>
      <c r="N193" s="15" t="s">
        <v>5</v>
      </c>
      <c r="O193" s="6" t="s">
        <v>5</v>
      </c>
    </row>
    <row r="194" spans="1:15" ht="15" customHeight="1">
      <c r="A194" s="28"/>
      <c r="B194" s="227"/>
      <c r="C194" s="204"/>
      <c r="D194" s="204"/>
      <c r="E194" s="11" t="s">
        <v>49</v>
      </c>
      <c r="F194" s="7">
        <f>H194+I194</f>
        <v>90000</v>
      </c>
      <c r="G194" s="7">
        <v>0</v>
      </c>
      <c r="H194" s="7">
        <v>0</v>
      </c>
      <c r="I194" s="7">
        <v>90000</v>
      </c>
      <c r="J194" s="7">
        <v>0</v>
      </c>
      <c r="K194" s="15">
        <v>0</v>
      </c>
      <c r="L194" s="7">
        <v>0</v>
      </c>
      <c r="M194" s="7">
        <v>0</v>
      </c>
      <c r="N194" s="7">
        <v>0</v>
      </c>
      <c r="O194" s="6" t="s">
        <v>5</v>
      </c>
    </row>
    <row r="195" spans="1:15" ht="12.75" customHeight="1">
      <c r="A195" s="34"/>
      <c r="B195" s="205" t="s">
        <v>50</v>
      </c>
      <c r="C195" s="206"/>
      <c r="D195" s="206"/>
      <c r="E195" s="64" t="s">
        <v>51</v>
      </c>
      <c r="F195" s="7"/>
      <c r="G195" s="7"/>
      <c r="H195" s="7"/>
      <c r="I195" s="7"/>
      <c r="J195" s="7"/>
      <c r="K195" s="15"/>
      <c r="L195" s="7"/>
      <c r="M195" s="7"/>
      <c r="N195" s="7"/>
      <c r="O195" s="6" t="s">
        <v>5</v>
      </c>
    </row>
    <row r="196" spans="1:15" ht="16.5" customHeight="1">
      <c r="A196" s="30" t="s">
        <v>164</v>
      </c>
      <c r="B196" s="221" t="s">
        <v>147</v>
      </c>
      <c r="C196" s="195"/>
      <c r="D196" s="196"/>
      <c r="E196" s="63" t="s">
        <v>21</v>
      </c>
      <c r="F196" s="13">
        <f aca="true" t="shared" si="50" ref="F196:N196">SUM(F197:F198)</f>
        <v>15631</v>
      </c>
      <c r="G196" s="13">
        <f t="shared" si="50"/>
        <v>0</v>
      </c>
      <c r="H196" s="13">
        <f t="shared" si="50"/>
        <v>6150</v>
      </c>
      <c r="I196" s="13">
        <f t="shared" si="50"/>
        <v>0</v>
      </c>
      <c r="J196" s="13">
        <f t="shared" si="50"/>
        <v>0</v>
      </c>
      <c r="K196" s="13">
        <f t="shared" si="50"/>
        <v>0</v>
      </c>
      <c r="L196" s="13">
        <f t="shared" si="50"/>
        <v>0</v>
      </c>
      <c r="M196" s="13">
        <f t="shared" si="50"/>
        <v>0</v>
      </c>
      <c r="N196" s="13">
        <f t="shared" si="50"/>
        <v>0</v>
      </c>
      <c r="O196" s="13">
        <v>0</v>
      </c>
    </row>
    <row r="197" spans="1:15" ht="18" customHeight="1">
      <c r="A197" s="28"/>
      <c r="B197" s="221"/>
      <c r="C197" s="195"/>
      <c r="D197" s="196"/>
      <c r="E197" s="5" t="s">
        <v>23</v>
      </c>
      <c r="F197" s="7">
        <f aca="true" t="shared" si="51" ref="F197:N197">F200</f>
        <v>15631</v>
      </c>
      <c r="G197" s="7">
        <f t="shared" si="51"/>
        <v>0</v>
      </c>
      <c r="H197" s="7">
        <f t="shared" si="51"/>
        <v>6150</v>
      </c>
      <c r="I197" s="7">
        <f t="shared" si="51"/>
        <v>0</v>
      </c>
      <c r="J197" s="7">
        <f t="shared" si="51"/>
        <v>0</v>
      </c>
      <c r="K197" s="7">
        <f t="shared" si="51"/>
        <v>0</v>
      </c>
      <c r="L197" s="7">
        <f t="shared" si="51"/>
        <v>0</v>
      </c>
      <c r="M197" s="7">
        <f t="shared" si="51"/>
        <v>0</v>
      </c>
      <c r="N197" s="7">
        <f t="shared" si="51"/>
        <v>0</v>
      </c>
      <c r="O197" s="6" t="s">
        <v>5</v>
      </c>
    </row>
    <row r="198" spans="1:15" ht="17.25" customHeight="1">
      <c r="A198" s="28"/>
      <c r="B198" s="222"/>
      <c r="C198" s="197"/>
      <c r="D198" s="198"/>
      <c r="E198" s="5" t="s">
        <v>25</v>
      </c>
      <c r="F198" s="7"/>
      <c r="G198" s="7"/>
      <c r="H198" s="7"/>
      <c r="I198" s="7"/>
      <c r="J198" s="7"/>
      <c r="K198" s="7"/>
      <c r="L198" s="7"/>
      <c r="M198" s="7"/>
      <c r="N198" s="7"/>
      <c r="O198" s="6" t="s">
        <v>5</v>
      </c>
    </row>
    <row r="199" spans="1:15" ht="22.5" customHeight="1">
      <c r="A199" s="28"/>
      <c r="B199" s="234" t="s">
        <v>52</v>
      </c>
      <c r="C199" s="202" t="s">
        <v>22</v>
      </c>
      <c r="D199" s="202" t="s">
        <v>78</v>
      </c>
      <c r="E199" s="8" t="s">
        <v>14</v>
      </c>
      <c r="F199" s="15" t="s">
        <v>5</v>
      </c>
      <c r="G199" s="15" t="s">
        <v>5</v>
      </c>
      <c r="H199" s="15" t="s">
        <v>5</v>
      </c>
      <c r="I199" s="15" t="s">
        <v>5</v>
      </c>
      <c r="J199" s="15" t="s">
        <v>5</v>
      </c>
      <c r="K199" s="15" t="s">
        <v>5</v>
      </c>
      <c r="L199" s="15" t="s">
        <v>5</v>
      </c>
      <c r="M199" s="15" t="s">
        <v>5</v>
      </c>
      <c r="N199" s="15" t="s">
        <v>5</v>
      </c>
      <c r="O199" s="6" t="s">
        <v>5</v>
      </c>
    </row>
    <row r="200" spans="1:15" ht="35.25" customHeight="1">
      <c r="A200" s="28"/>
      <c r="B200" s="235"/>
      <c r="C200" s="204"/>
      <c r="D200" s="204"/>
      <c r="E200" s="11" t="s">
        <v>49</v>
      </c>
      <c r="F200" s="7">
        <f>3331+6150+H200</f>
        <v>15631</v>
      </c>
      <c r="G200" s="7">
        <v>0</v>
      </c>
      <c r="H200" s="7">
        <v>6150</v>
      </c>
      <c r="I200" s="7">
        <v>0</v>
      </c>
      <c r="J200" s="7">
        <v>0</v>
      </c>
      <c r="K200" s="15">
        <v>0</v>
      </c>
      <c r="L200" s="7">
        <v>0</v>
      </c>
      <c r="M200" s="7">
        <v>0</v>
      </c>
      <c r="N200" s="7">
        <v>0</v>
      </c>
      <c r="O200" s="6" t="s">
        <v>5</v>
      </c>
    </row>
    <row r="201" spans="1:15" ht="12" customHeight="1">
      <c r="A201" s="34"/>
      <c r="B201" s="129" t="s">
        <v>54</v>
      </c>
      <c r="C201" s="130"/>
      <c r="D201" s="130"/>
      <c r="E201" s="11" t="s">
        <v>51</v>
      </c>
      <c r="F201" s="7"/>
      <c r="G201" s="7"/>
      <c r="H201" s="7"/>
      <c r="I201" s="7"/>
      <c r="J201" s="7"/>
      <c r="K201" s="15"/>
      <c r="L201" s="7"/>
      <c r="M201" s="7"/>
      <c r="N201" s="7"/>
      <c r="O201" s="6" t="s">
        <v>5</v>
      </c>
    </row>
    <row r="202" spans="1:15" ht="33.75" customHeight="1">
      <c r="A202" s="30" t="s">
        <v>165</v>
      </c>
      <c r="B202" s="221" t="s">
        <v>148</v>
      </c>
      <c r="C202" s="195"/>
      <c r="D202" s="196"/>
      <c r="E202" s="63" t="s">
        <v>21</v>
      </c>
      <c r="F202" s="13">
        <f aca="true" t="shared" si="52" ref="F202:N202">SUM(F203:F204)</f>
        <v>2157840</v>
      </c>
      <c r="G202" s="13">
        <f t="shared" si="52"/>
        <v>0</v>
      </c>
      <c r="H202" s="13">
        <f t="shared" si="52"/>
        <v>1078920</v>
      </c>
      <c r="I202" s="13">
        <f t="shared" si="52"/>
        <v>629370</v>
      </c>
      <c r="J202" s="13">
        <f t="shared" si="52"/>
        <v>0</v>
      </c>
      <c r="K202" s="13">
        <f t="shared" si="52"/>
        <v>0</v>
      </c>
      <c r="L202" s="13">
        <f t="shared" si="52"/>
        <v>0</v>
      </c>
      <c r="M202" s="13">
        <f t="shared" si="52"/>
        <v>0</v>
      </c>
      <c r="N202" s="13">
        <f t="shared" si="52"/>
        <v>0</v>
      </c>
      <c r="O202" s="13">
        <v>0</v>
      </c>
    </row>
    <row r="203" spans="1:15" ht="12.75">
      <c r="A203" s="28"/>
      <c r="B203" s="221"/>
      <c r="C203" s="195"/>
      <c r="D203" s="196"/>
      <c r="E203" s="5" t="s">
        <v>23</v>
      </c>
      <c r="F203" s="7">
        <f aca="true" t="shared" si="53" ref="F203:N203">F206</f>
        <v>2157840</v>
      </c>
      <c r="G203" s="7">
        <f t="shared" si="53"/>
        <v>0</v>
      </c>
      <c r="H203" s="7">
        <f t="shared" si="53"/>
        <v>1078920</v>
      </c>
      <c r="I203" s="7">
        <f t="shared" si="53"/>
        <v>629370</v>
      </c>
      <c r="J203" s="7">
        <f t="shared" si="53"/>
        <v>0</v>
      </c>
      <c r="K203" s="7">
        <f t="shared" si="53"/>
        <v>0</v>
      </c>
      <c r="L203" s="7">
        <f t="shared" si="53"/>
        <v>0</v>
      </c>
      <c r="M203" s="7">
        <f t="shared" si="53"/>
        <v>0</v>
      </c>
      <c r="N203" s="7">
        <f t="shared" si="53"/>
        <v>0</v>
      </c>
      <c r="O203" s="6" t="s">
        <v>5</v>
      </c>
    </row>
    <row r="204" spans="1:15" ht="12.75">
      <c r="A204" s="28"/>
      <c r="B204" s="222"/>
      <c r="C204" s="197"/>
      <c r="D204" s="198"/>
      <c r="E204" s="5" t="s">
        <v>25</v>
      </c>
      <c r="F204" s="7"/>
      <c r="G204" s="7"/>
      <c r="H204" s="7"/>
      <c r="I204" s="7"/>
      <c r="J204" s="7"/>
      <c r="K204" s="7"/>
      <c r="L204" s="7"/>
      <c r="M204" s="7"/>
      <c r="N204" s="7"/>
      <c r="O204" s="6" t="s">
        <v>5</v>
      </c>
    </row>
    <row r="205" spans="1:15" ht="17.25" customHeight="1">
      <c r="A205" s="28"/>
      <c r="B205" s="234" t="s">
        <v>109</v>
      </c>
      <c r="C205" s="202" t="s">
        <v>22</v>
      </c>
      <c r="D205" s="202" t="s">
        <v>33</v>
      </c>
      <c r="E205" s="8" t="s">
        <v>14</v>
      </c>
      <c r="F205" s="15" t="s">
        <v>5</v>
      </c>
      <c r="G205" s="15" t="s">
        <v>5</v>
      </c>
      <c r="H205" s="15" t="s">
        <v>5</v>
      </c>
      <c r="I205" s="15" t="s">
        <v>5</v>
      </c>
      <c r="J205" s="15" t="s">
        <v>5</v>
      </c>
      <c r="K205" s="15" t="s">
        <v>5</v>
      </c>
      <c r="L205" s="15" t="s">
        <v>5</v>
      </c>
      <c r="M205" s="15" t="s">
        <v>5</v>
      </c>
      <c r="N205" s="15" t="s">
        <v>5</v>
      </c>
      <c r="O205" s="6" t="s">
        <v>5</v>
      </c>
    </row>
    <row r="206" spans="1:15" ht="19.5" customHeight="1">
      <c r="A206" s="28"/>
      <c r="B206" s="235"/>
      <c r="C206" s="204"/>
      <c r="D206" s="204"/>
      <c r="E206" s="11" t="s">
        <v>49</v>
      </c>
      <c r="F206" s="7">
        <f>449550+H206+I206+J206</f>
        <v>2157840</v>
      </c>
      <c r="G206" s="7">
        <v>0</v>
      </c>
      <c r="H206" s="7">
        <v>1078920</v>
      </c>
      <c r="I206" s="7">
        <v>629370</v>
      </c>
      <c r="J206" s="7">
        <v>0</v>
      </c>
      <c r="K206" s="15">
        <v>0</v>
      </c>
      <c r="L206" s="7">
        <v>0</v>
      </c>
      <c r="M206" s="7">
        <v>0</v>
      </c>
      <c r="N206" s="7">
        <v>0</v>
      </c>
      <c r="O206" s="6" t="s">
        <v>5</v>
      </c>
    </row>
    <row r="207" spans="1:15" ht="15" customHeight="1">
      <c r="A207" s="34"/>
      <c r="B207" s="129" t="s">
        <v>107</v>
      </c>
      <c r="C207" s="130"/>
      <c r="D207" s="130"/>
      <c r="E207" s="11" t="s">
        <v>51</v>
      </c>
      <c r="F207" s="7"/>
      <c r="G207" s="7"/>
      <c r="H207" s="7"/>
      <c r="I207" s="7"/>
      <c r="J207" s="7"/>
      <c r="K207" s="15"/>
      <c r="L207" s="7"/>
      <c r="M207" s="7"/>
      <c r="N207" s="7"/>
      <c r="O207" s="6" t="s">
        <v>5</v>
      </c>
    </row>
    <row r="208" spans="1:15" ht="12.75">
      <c r="A208" s="30" t="s">
        <v>166</v>
      </c>
      <c r="B208" s="236" t="s">
        <v>149</v>
      </c>
      <c r="C208" s="237"/>
      <c r="D208" s="238"/>
      <c r="E208" s="12" t="s">
        <v>21</v>
      </c>
      <c r="F208" s="13">
        <f aca="true" t="shared" si="54" ref="F208:N208">SUM(F209:F210)</f>
        <v>200000</v>
      </c>
      <c r="G208" s="13">
        <f t="shared" si="54"/>
        <v>0</v>
      </c>
      <c r="H208" s="13">
        <f t="shared" si="54"/>
        <v>200000</v>
      </c>
      <c r="I208" s="13">
        <f t="shared" si="54"/>
        <v>0</v>
      </c>
      <c r="J208" s="13">
        <f t="shared" si="54"/>
        <v>0</v>
      </c>
      <c r="K208" s="13">
        <f t="shared" si="54"/>
        <v>0</v>
      </c>
      <c r="L208" s="13">
        <f t="shared" si="54"/>
        <v>0</v>
      </c>
      <c r="M208" s="13">
        <f t="shared" si="54"/>
        <v>0</v>
      </c>
      <c r="N208" s="13">
        <f t="shared" si="54"/>
        <v>0</v>
      </c>
      <c r="O208" s="13">
        <f>200000-35670</f>
        <v>164330</v>
      </c>
    </row>
    <row r="209" spans="1:15" ht="12.75">
      <c r="A209" s="28"/>
      <c r="B209" s="239"/>
      <c r="C209" s="240"/>
      <c r="D209" s="241"/>
      <c r="E209" s="5" t="s">
        <v>23</v>
      </c>
      <c r="F209" s="7">
        <v>0</v>
      </c>
      <c r="G209" s="7">
        <v>0</v>
      </c>
      <c r="H209" s="7">
        <v>0</v>
      </c>
      <c r="I209" s="7">
        <f aca="true" t="shared" si="55" ref="I209:N209">I212</f>
        <v>0</v>
      </c>
      <c r="J209" s="7">
        <f t="shared" si="55"/>
        <v>0</v>
      </c>
      <c r="K209" s="7">
        <f t="shared" si="55"/>
        <v>0</v>
      </c>
      <c r="L209" s="7">
        <f t="shared" si="55"/>
        <v>0</v>
      </c>
      <c r="M209" s="7">
        <f t="shared" si="55"/>
        <v>0</v>
      </c>
      <c r="N209" s="7">
        <f t="shared" si="55"/>
        <v>0</v>
      </c>
      <c r="O209" s="6" t="s">
        <v>5</v>
      </c>
    </row>
    <row r="210" spans="1:15" ht="12.75">
      <c r="A210" s="28"/>
      <c r="B210" s="242"/>
      <c r="C210" s="243"/>
      <c r="D210" s="244"/>
      <c r="E210" s="5" t="s">
        <v>25</v>
      </c>
      <c r="F210" s="7">
        <f>F212</f>
        <v>200000</v>
      </c>
      <c r="G210" s="7">
        <f>G212</f>
        <v>0</v>
      </c>
      <c r="H210" s="7">
        <f>H212</f>
        <v>200000</v>
      </c>
      <c r="I210" s="7"/>
      <c r="J210" s="7"/>
      <c r="K210" s="7"/>
      <c r="L210" s="7"/>
      <c r="M210" s="7"/>
      <c r="N210" s="7"/>
      <c r="O210" s="6" t="s">
        <v>5</v>
      </c>
    </row>
    <row r="211" spans="1:15" ht="17.25" customHeight="1">
      <c r="A211" s="28"/>
      <c r="B211" s="225" t="s">
        <v>151</v>
      </c>
      <c r="C211" s="202" t="s">
        <v>125</v>
      </c>
      <c r="D211" s="202" t="s">
        <v>130</v>
      </c>
      <c r="E211" s="8" t="s">
        <v>14</v>
      </c>
      <c r="F211" s="15" t="s">
        <v>5</v>
      </c>
      <c r="G211" s="15" t="s">
        <v>5</v>
      </c>
      <c r="H211" s="15" t="s">
        <v>5</v>
      </c>
      <c r="I211" s="15" t="s">
        <v>5</v>
      </c>
      <c r="J211" s="15" t="s">
        <v>5</v>
      </c>
      <c r="K211" s="15" t="s">
        <v>5</v>
      </c>
      <c r="L211" s="15" t="s">
        <v>5</v>
      </c>
      <c r="M211" s="15" t="s">
        <v>5</v>
      </c>
      <c r="N211" s="15" t="s">
        <v>5</v>
      </c>
      <c r="O211" s="6" t="s">
        <v>5</v>
      </c>
    </row>
    <row r="212" spans="1:15" ht="17.25" customHeight="1">
      <c r="A212" s="28"/>
      <c r="B212" s="227"/>
      <c r="C212" s="204"/>
      <c r="D212" s="204"/>
      <c r="E212" s="11" t="s">
        <v>49</v>
      </c>
      <c r="F212" s="7">
        <f>H212</f>
        <v>200000</v>
      </c>
      <c r="G212" s="7">
        <v>0</v>
      </c>
      <c r="H212" s="7">
        <v>200000</v>
      </c>
      <c r="I212" s="7">
        <v>0</v>
      </c>
      <c r="J212" s="7">
        <v>0</v>
      </c>
      <c r="K212" s="15">
        <v>0</v>
      </c>
      <c r="L212" s="7">
        <v>0</v>
      </c>
      <c r="M212" s="7">
        <v>0</v>
      </c>
      <c r="N212" s="7">
        <v>0</v>
      </c>
      <c r="O212" s="6" t="s">
        <v>5</v>
      </c>
    </row>
    <row r="213" spans="1:15" ht="12.75">
      <c r="A213" s="54"/>
      <c r="B213" s="176" t="s">
        <v>150</v>
      </c>
      <c r="C213" s="215"/>
      <c r="D213" s="215"/>
      <c r="E213" s="55" t="s">
        <v>51</v>
      </c>
      <c r="F213" s="56"/>
      <c r="G213" s="56"/>
      <c r="H213" s="7"/>
      <c r="I213" s="7"/>
      <c r="J213" s="7"/>
      <c r="K213" s="15"/>
      <c r="L213" s="7"/>
      <c r="M213" s="7"/>
      <c r="N213" s="7"/>
      <c r="O213" s="6" t="s">
        <v>5</v>
      </c>
    </row>
  </sheetData>
  <sheetProtection/>
  <mergeCells count="153">
    <mergeCell ref="B208:D210"/>
    <mergeCell ref="B211:B212"/>
    <mergeCell ref="C211:C212"/>
    <mergeCell ref="D211:D212"/>
    <mergeCell ref="B213:D213"/>
    <mergeCell ref="B201:D201"/>
    <mergeCell ref="B202:D204"/>
    <mergeCell ref="B205:B206"/>
    <mergeCell ref="C205:C206"/>
    <mergeCell ref="D205:D206"/>
    <mergeCell ref="B207:D207"/>
    <mergeCell ref="B193:B194"/>
    <mergeCell ref="C193:C194"/>
    <mergeCell ref="D193:D194"/>
    <mergeCell ref="B195:D195"/>
    <mergeCell ref="B196:D198"/>
    <mergeCell ref="B199:B200"/>
    <mergeCell ref="C199:C200"/>
    <mergeCell ref="D199:D200"/>
    <mergeCell ref="B184:D186"/>
    <mergeCell ref="B187:B188"/>
    <mergeCell ref="C187:C188"/>
    <mergeCell ref="D187:D188"/>
    <mergeCell ref="B189:D189"/>
    <mergeCell ref="B190:D192"/>
    <mergeCell ref="B177:D177"/>
    <mergeCell ref="B178:D180"/>
    <mergeCell ref="B181:B182"/>
    <mergeCell ref="C181:C182"/>
    <mergeCell ref="D181:D182"/>
    <mergeCell ref="B183:D183"/>
    <mergeCell ref="B169:B170"/>
    <mergeCell ref="C169:C170"/>
    <mergeCell ref="D169:D170"/>
    <mergeCell ref="B171:D171"/>
    <mergeCell ref="B172:D174"/>
    <mergeCell ref="B175:B176"/>
    <mergeCell ref="C175:C176"/>
    <mergeCell ref="D175:D176"/>
    <mergeCell ref="B158:D160"/>
    <mergeCell ref="B161:B164"/>
    <mergeCell ref="C161:C164"/>
    <mergeCell ref="D161:D164"/>
    <mergeCell ref="B165:D165"/>
    <mergeCell ref="B166:D168"/>
    <mergeCell ref="B149:D149"/>
    <mergeCell ref="B150:D152"/>
    <mergeCell ref="B153:B156"/>
    <mergeCell ref="C153:C156"/>
    <mergeCell ref="D153:D156"/>
    <mergeCell ref="B157:D157"/>
    <mergeCell ref="B137:B140"/>
    <mergeCell ref="C137:C140"/>
    <mergeCell ref="D137:D140"/>
    <mergeCell ref="B141:D141"/>
    <mergeCell ref="B142:D144"/>
    <mergeCell ref="B145:B148"/>
    <mergeCell ref="C145:C148"/>
    <mergeCell ref="D145:D148"/>
    <mergeCell ref="B126:D128"/>
    <mergeCell ref="B129:B132"/>
    <mergeCell ref="C129:C132"/>
    <mergeCell ref="D129:D132"/>
    <mergeCell ref="B133:D133"/>
    <mergeCell ref="B134:D136"/>
    <mergeCell ref="B117:D117"/>
    <mergeCell ref="B118:D120"/>
    <mergeCell ref="B121:B124"/>
    <mergeCell ref="C121:C124"/>
    <mergeCell ref="D121:D124"/>
    <mergeCell ref="B125:D125"/>
    <mergeCell ref="B105:B108"/>
    <mergeCell ref="C105:C108"/>
    <mergeCell ref="D105:D108"/>
    <mergeCell ref="B109:D109"/>
    <mergeCell ref="B110:D112"/>
    <mergeCell ref="B113:B116"/>
    <mergeCell ref="C113:C116"/>
    <mergeCell ref="D113:D116"/>
    <mergeCell ref="B94:D96"/>
    <mergeCell ref="B97:B100"/>
    <mergeCell ref="C97:C100"/>
    <mergeCell ref="D97:D100"/>
    <mergeCell ref="B101:D101"/>
    <mergeCell ref="B102:D104"/>
    <mergeCell ref="B83:D83"/>
    <mergeCell ref="B86:D88"/>
    <mergeCell ref="B89:B92"/>
    <mergeCell ref="C89:C92"/>
    <mergeCell ref="D89:D92"/>
    <mergeCell ref="B93:D93"/>
    <mergeCell ref="B74:D74"/>
    <mergeCell ref="B75:D77"/>
    <mergeCell ref="B78:B81"/>
    <mergeCell ref="C78:C81"/>
    <mergeCell ref="D78:D81"/>
    <mergeCell ref="B82:D82"/>
    <mergeCell ref="B66:D66"/>
    <mergeCell ref="B67:D67"/>
    <mergeCell ref="B69:D69"/>
    <mergeCell ref="B70:D70"/>
    <mergeCell ref="B71:D71"/>
    <mergeCell ref="B72:D73"/>
    <mergeCell ref="B58:D58"/>
    <mergeCell ref="B59:D59"/>
    <mergeCell ref="B60:B62"/>
    <mergeCell ref="C60:C62"/>
    <mergeCell ref="D60:D62"/>
    <mergeCell ref="B64:D65"/>
    <mergeCell ref="B51:D51"/>
    <mergeCell ref="B52:B53"/>
    <mergeCell ref="C52:C53"/>
    <mergeCell ref="D52:D53"/>
    <mergeCell ref="B54:D54"/>
    <mergeCell ref="B55:D57"/>
    <mergeCell ref="B45:D45"/>
    <mergeCell ref="B46:D46"/>
    <mergeCell ref="B47:D47"/>
    <mergeCell ref="B48:D48"/>
    <mergeCell ref="B49:D49"/>
    <mergeCell ref="B50:D50"/>
    <mergeCell ref="B38:D38"/>
    <mergeCell ref="B39:D39"/>
    <mergeCell ref="B40:D40"/>
    <mergeCell ref="B41:D41"/>
    <mergeCell ref="B42:D42"/>
    <mergeCell ref="B43:D43"/>
    <mergeCell ref="B31:D31"/>
    <mergeCell ref="B32:D32"/>
    <mergeCell ref="B33:D33"/>
    <mergeCell ref="B34:D34"/>
    <mergeCell ref="B35:D35"/>
    <mergeCell ref="B37:D37"/>
    <mergeCell ref="B24:D24"/>
    <mergeCell ref="B25:D25"/>
    <mergeCell ref="B26:D26"/>
    <mergeCell ref="B27:D27"/>
    <mergeCell ref="B29:D29"/>
    <mergeCell ref="B30:D30"/>
    <mergeCell ref="A5:D5"/>
    <mergeCell ref="B16:D16"/>
    <mergeCell ref="B19:D19"/>
    <mergeCell ref="B21:D21"/>
    <mergeCell ref="B22:D22"/>
    <mergeCell ref="B23:D23"/>
    <mergeCell ref="A2:O2"/>
    <mergeCell ref="A3:A4"/>
    <mergeCell ref="B3:B4"/>
    <mergeCell ref="C3:C4"/>
    <mergeCell ref="D3:D4"/>
    <mergeCell ref="E3:F3"/>
    <mergeCell ref="G3:N3"/>
    <mergeCell ref="O3:O4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13"/>
  <sheetViews>
    <sheetView zoomScalePageLayoutView="0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19" sqref="A119"/>
    </sheetView>
  </sheetViews>
  <sheetFormatPr defaultColWidth="8" defaultRowHeight="14.25"/>
  <cols>
    <col min="1" max="1" width="3.8984375" style="26" customWidth="1"/>
    <col min="2" max="2" width="17.59765625" style="1" customWidth="1"/>
    <col min="3" max="3" width="11.69921875" style="1" customWidth="1"/>
    <col min="4" max="4" width="8.69921875" style="1" customWidth="1"/>
    <col min="5" max="5" width="18.59765625" style="1" customWidth="1"/>
    <col min="6" max="6" width="11.59765625" style="1" customWidth="1"/>
    <col min="7" max="7" width="11.59765625" style="1" bestFit="1" customWidth="1"/>
    <col min="8" max="8" width="10.8984375" style="1" customWidth="1"/>
    <col min="9" max="10" width="10.69921875" style="1" customWidth="1"/>
    <col min="11" max="11" width="10.3984375" style="1" customWidth="1"/>
    <col min="12" max="13" width="11.59765625" style="1" bestFit="1" customWidth="1"/>
    <col min="14" max="14" width="10.69921875" style="2" customWidth="1"/>
    <col min="15" max="15" width="10.8984375" style="1" customWidth="1"/>
    <col min="16" max="16384" width="8" style="1" customWidth="1"/>
  </cols>
  <sheetData>
    <row r="1" spans="1:14" ht="13.5" customHeight="1" hidden="1">
      <c r="A1" s="47"/>
      <c r="F1" s="2">
        <f aca="true" t="shared" si="0" ref="F1:N1">F5-F6-F7</f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2">
        <f t="shared" si="0"/>
        <v>0</v>
      </c>
      <c r="K1" s="2">
        <f t="shared" si="0"/>
        <v>0</v>
      </c>
      <c r="L1" s="2">
        <f t="shared" si="0"/>
        <v>0</v>
      </c>
      <c r="M1" s="2">
        <f t="shared" si="0"/>
        <v>0</v>
      </c>
      <c r="N1" s="2">
        <f t="shared" si="0"/>
        <v>0</v>
      </c>
    </row>
    <row r="2" spans="1:15" ht="15.75" customHeight="1">
      <c r="A2" s="256" t="s">
        <v>70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ht="26.25" customHeight="1">
      <c r="A3" s="117" t="s">
        <v>6</v>
      </c>
      <c r="B3" s="118" t="s">
        <v>7</v>
      </c>
      <c r="C3" s="118" t="s">
        <v>8</v>
      </c>
      <c r="D3" s="118" t="s">
        <v>3</v>
      </c>
      <c r="E3" s="118" t="s">
        <v>9</v>
      </c>
      <c r="F3" s="118"/>
      <c r="G3" s="117"/>
      <c r="H3" s="117"/>
      <c r="I3" s="117"/>
      <c r="J3" s="117"/>
      <c r="K3" s="117"/>
      <c r="L3" s="117"/>
      <c r="M3" s="117"/>
      <c r="N3" s="117"/>
      <c r="O3" s="118" t="s">
        <v>4</v>
      </c>
    </row>
    <row r="4" spans="1:15" ht="24.75" customHeight="1">
      <c r="A4" s="117"/>
      <c r="B4" s="118"/>
      <c r="C4" s="118"/>
      <c r="D4" s="118"/>
      <c r="E4" s="98" t="s">
        <v>0</v>
      </c>
      <c r="F4" s="98" t="s">
        <v>10</v>
      </c>
      <c r="G4" s="97">
        <v>2013</v>
      </c>
      <c r="H4" s="97">
        <v>2014</v>
      </c>
      <c r="I4" s="97">
        <v>2015</v>
      </c>
      <c r="J4" s="97">
        <v>2016</v>
      </c>
      <c r="K4" s="98">
        <v>2017</v>
      </c>
      <c r="L4" s="97">
        <v>2018</v>
      </c>
      <c r="M4" s="97">
        <v>2019</v>
      </c>
      <c r="N4" s="99">
        <v>2020</v>
      </c>
      <c r="O4" s="118"/>
    </row>
    <row r="5" spans="1:15" s="20" customFormat="1" ht="26.25" customHeight="1">
      <c r="A5" s="119" t="s">
        <v>11</v>
      </c>
      <c r="B5" s="119"/>
      <c r="C5" s="119"/>
      <c r="D5" s="119"/>
      <c r="E5" s="95" t="s">
        <v>5</v>
      </c>
      <c r="F5" s="96">
        <f aca="true" t="shared" si="1" ref="F5:O5">F16+F83</f>
        <v>74448755.8</v>
      </c>
      <c r="G5" s="96">
        <f t="shared" si="1"/>
        <v>0</v>
      </c>
      <c r="H5" s="96">
        <f t="shared" si="1"/>
        <v>6878630.5</v>
      </c>
      <c r="I5" s="96">
        <f t="shared" si="1"/>
        <v>8822672.5</v>
      </c>
      <c r="J5" s="96">
        <f t="shared" si="1"/>
        <v>13417203.8</v>
      </c>
      <c r="K5" s="96">
        <f t="shared" si="1"/>
        <v>8000000</v>
      </c>
      <c r="L5" s="96">
        <f t="shared" si="1"/>
        <v>12000000</v>
      </c>
      <c r="M5" s="96">
        <f t="shared" si="1"/>
        <v>12000000</v>
      </c>
      <c r="N5" s="96">
        <f t="shared" si="1"/>
        <v>10000000</v>
      </c>
      <c r="O5" s="96">
        <f t="shared" si="1"/>
        <v>67960639</v>
      </c>
    </row>
    <row r="6" spans="1:15" ht="15" customHeight="1">
      <c r="A6" s="27"/>
      <c r="B6" s="24" t="s">
        <v>5</v>
      </c>
      <c r="C6" s="6" t="s">
        <v>5</v>
      </c>
      <c r="D6" s="6" t="s">
        <v>5</v>
      </c>
      <c r="E6" s="5" t="s">
        <v>12</v>
      </c>
      <c r="F6" s="7">
        <f aca="true" t="shared" si="2" ref="F6:N6">F17+F84</f>
        <v>3945642.8</v>
      </c>
      <c r="G6" s="7">
        <f t="shared" si="2"/>
        <v>0</v>
      </c>
      <c r="H6" s="7">
        <f t="shared" si="2"/>
        <v>1633040.5</v>
      </c>
      <c r="I6" s="7">
        <f t="shared" si="2"/>
        <v>1137672.5</v>
      </c>
      <c r="J6" s="7">
        <f t="shared" si="2"/>
        <v>302203.8</v>
      </c>
      <c r="K6" s="7">
        <f t="shared" si="2"/>
        <v>0</v>
      </c>
      <c r="L6" s="7">
        <f t="shared" si="2"/>
        <v>0</v>
      </c>
      <c r="M6" s="7">
        <f t="shared" si="2"/>
        <v>0</v>
      </c>
      <c r="N6" s="7">
        <f t="shared" si="2"/>
        <v>0</v>
      </c>
      <c r="O6" s="6" t="s">
        <v>5</v>
      </c>
    </row>
    <row r="7" spans="1:15" ht="14.25" customHeight="1">
      <c r="A7" s="28"/>
      <c r="B7" s="24" t="s">
        <v>5</v>
      </c>
      <c r="C7" s="6" t="s">
        <v>5</v>
      </c>
      <c r="D7" s="6" t="s">
        <v>5</v>
      </c>
      <c r="E7" s="5" t="s">
        <v>13</v>
      </c>
      <c r="F7" s="7">
        <f aca="true" t="shared" si="3" ref="F7:N7">F18+F85</f>
        <v>70503113</v>
      </c>
      <c r="G7" s="7">
        <f t="shared" si="3"/>
        <v>0</v>
      </c>
      <c r="H7" s="7">
        <f t="shared" si="3"/>
        <v>5245590</v>
      </c>
      <c r="I7" s="7">
        <f t="shared" si="3"/>
        <v>7685000</v>
      </c>
      <c r="J7" s="7">
        <f t="shared" si="3"/>
        <v>13115000</v>
      </c>
      <c r="K7" s="7">
        <f t="shared" si="3"/>
        <v>8000000</v>
      </c>
      <c r="L7" s="7">
        <f t="shared" si="3"/>
        <v>12000000</v>
      </c>
      <c r="M7" s="7">
        <f t="shared" si="3"/>
        <v>12000000</v>
      </c>
      <c r="N7" s="7">
        <f t="shared" si="3"/>
        <v>10000000</v>
      </c>
      <c r="O7" s="6" t="s">
        <v>5</v>
      </c>
    </row>
    <row r="8" spans="1:15" s="10" customFormat="1" ht="12.75">
      <c r="A8" s="29"/>
      <c r="B8" s="48" t="s">
        <v>5</v>
      </c>
      <c r="C8" s="49" t="s">
        <v>5</v>
      </c>
      <c r="D8" s="49" t="s">
        <v>5</v>
      </c>
      <c r="E8" s="8" t="s">
        <v>14</v>
      </c>
      <c r="F8" s="9">
        <f>F5-F9-F10-F11-F12-F13-F15</f>
        <v>1437087.9999999963</v>
      </c>
      <c r="G8" s="9">
        <f aca="true" t="shared" si="4" ref="G8:N8">G5-G9-G10-G11-G12-G13-G15</f>
        <v>0</v>
      </c>
      <c r="H8" s="9">
        <f t="shared" si="4"/>
        <v>326353</v>
      </c>
      <c r="I8" s="9">
        <f t="shared" si="4"/>
        <v>0</v>
      </c>
      <c r="J8" s="9">
        <f t="shared" si="4"/>
        <v>9.313225746154785E-10</v>
      </c>
      <c r="K8" s="9">
        <f t="shared" si="4"/>
        <v>0</v>
      </c>
      <c r="L8" s="9">
        <f t="shared" si="4"/>
        <v>0</v>
      </c>
      <c r="M8" s="9">
        <f t="shared" si="4"/>
        <v>0</v>
      </c>
      <c r="N8" s="9">
        <f t="shared" si="4"/>
        <v>0</v>
      </c>
      <c r="O8" s="6" t="s">
        <v>5</v>
      </c>
    </row>
    <row r="9" spans="1:15" ht="12.75">
      <c r="A9" s="28"/>
      <c r="B9" s="24" t="s">
        <v>5</v>
      </c>
      <c r="C9" s="6" t="s">
        <v>5</v>
      </c>
      <c r="D9" s="6" t="s">
        <v>5</v>
      </c>
      <c r="E9" s="11" t="s">
        <v>15</v>
      </c>
      <c r="F9" s="7">
        <f aca="true" t="shared" si="5" ref="F9:N9">F23+F31+F39+F47+F55+F63+F71+F79</f>
        <v>30632120</v>
      </c>
      <c r="G9" s="7">
        <f t="shared" si="5"/>
        <v>0</v>
      </c>
      <c r="H9" s="7">
        <f t="shared" si="5"/>
        <v>1015000</v>
      </c>
      <c r="I9" s="7">
        <f t="shared" si="5"/>
        <v>2875000</v>
      </c>
      <c r="J9" s="7">
        <f t="shared" si="5"/>
        <v>7275000</v>
      </c>
      <c r="K9" s="7">
        <f t="shared" si="5"/>
        <v>4400000</v>
      </c>
      <c r="L9" s="7">
        <f t="shared" si="5"/>
        <v>6600000</v>
      </c>
      <c r="M9" s="7">
        <f t="shared" si="5"/>
        <v>6600000</v>
      </c>
      <c r="N9" s="7">
        <f t="shared" si="5"/>
        <v>1800000</v>
      </c>
      <c r="O9" s="6" t="s">
        <v>5</v>
      </c>
    </row>
    <row r="10" spans="1:15" ht="12.75">
      <c r="A10" s="28"/>
      <c r="B10" s="24" t="s">
        <v>5</v>
      </c>
      <c r="C10" s="6" t="s">
        <v>5</v>
      </c>
      <c r="D10" s="6" t="s">
        <v>5</v>
      </c>
      <c r="E10" s="11" t="s">
        <v>16</v>
      </c>
      <c r="F10" s="7">
        <f aca="true" t="shared" si="6" ref="F10:N10">F24+F32+F48+F40+F56+F64</f>
        <v>0</v>
      </c>
      <c r="G10" s="7">
        <f t="shared" si="6"/>
        <v>0</v>
      </c>
      <c r="H10" s="7">
        <f t="shared" si="6"/>
        <v>0</v>
      </c>
      <c r="I10" s="7">
        <f t="shared" si="6"/>
        <v>0</v>
      </c>
      <c r="J10" s="7">
        <f t="shared" si="6"/>
        <v>0</v>
      </c>
      <c r="K10" s="7">
        <f t="shared" si="6"/>
        <v>0</v>
      </c>
      <c r="L10" s="7">
        <f t="shared" si="6"/>
        <v>0</v>
      </c>
      <c r="M10" s="7">
        <f t="shared" si="6"/>
        <v>0</v>
      </c>
      <c r="N10" s="7">
        <f t="shared" si="6"/>
        <v>0</v>
      </c>
      <c r="O10" s="6" t="s">
        <v>5</v>
      </c>
    </row>
    <row r="11" spans="1:15" ht="12.75">
      <c r="A11" s="28"/>
      <c r="B11" s="24" t="s">
        <v>5</v>
      </c>
      <c r="C11" s="6" t="s">
        <v>5</v>
      </c>
      <c r="D11" s="6" t="s">
        <v>5</v>
      </c>
      <c r="E11" s="11" t="s">
        <v>17</v>
      </c>
      <c r="F11" s="7">
        <f>F98+F106+F114+F122+F130++F138+F146+F154+F82+F162</f>
        <v>13780440</v>
      </c>
      <c r="G11" s="7">
        <f aca="true" t="shared" si="7" ref="G11:N11">G98+G106+G114+G122+G130++G138+G146+G154+G82+G162</f>
        <v>0</v>
      </c>
      <c r="H11" s="7">
        <f t="shared" si="7"/>
        <v>280440</v>
      </c>
      <c r="I11" s="7">
        <f t="shared" si="7"/>
        <v>0</v>
      </c>
      <c r="J11" s="7">
        <f t="shared" si="7"/>
        <v>2160000</v>
      </c>
      <c r="K11" s="7">
        <f t="shared" si="7"/>
        <v>2160000</v>
      </c>
      <c r="L11" s="7">
        <f t="shared" si="7"/>
        <v>3240000</v>
      </c>
      <c r="M11" s="7">
        <f t="shared" si="7"/>
        <v>3240000</v>
      </c>
      <c r="N11" s="7">
        <f t="shared" si="7"/>
        <v>2700000</v>
      </c>
      <c r="O11" s="6" t="s">
        <v>5</v>
      </c>
    </row>
    <row r="12" spans="1:15" ht="12.75">
      <c r="A12" s="28"/>
      <c r="B12" s="24" t="s">
        <v>5</v>
      </c>
      <c r="C12" s="6" t="s">
        <v>5</v>
      </c>
      <c r="D12" s="6" t="s">
        <v>5</v>
      </c>
      <c r="E12" s="11" t="s">
        <v>18</v>
      </c>
      <c r="F12" s="7">
        <f>F99+F107+F115+F123+F131++F139+F147+F155+F163</f>
        <v>0</v>
      </c>
      <c r="G12" s="7">
        <f aca="true" t="shared" si="8" ref="G12:N12">G99+G107+G115+G123+G131++G139+G147+G155+G163</f>
        <v>0</v>
      </c>
      <c r="H12" s="7">
        <f t="shared" si="8"/>
        <v>0</v>
      </c>
      <c r="I12" s="7">
        <f t="shared" si="8"/>
        <v>0</v>
      </c>
      <c r="J12" s="7">
        <f t="shared" si="8"/>
        <v>0</v>
      </c>
      <c r="K12" s="7">
        <f t="shared" si="8"/>
        <v>0</v>
      </c>
      <c r="L12" s="7">
        <f t="shared" si="8"/>
        <v>0</v>
      </c>
      <c r="M12" s="7">
        <f t="shared" si="8"/>
        <v>0</v>
      </c>
      <c r="N12" s="7">
        <f t="shared" si="8"/>
        <v>0</v>
      </c>
      <c r="O12" s="6" t="s">
        <v>5</v>
      </c>
    </row>
    <row r="13" spans="1:15" s="3" customFormat="1" ht="12.75">
      <c r="A13" s="30"/>
      <c r="B13" s="24" t="s">
        <v>5</v>
      </c>
      <c r="C13" s="6" t="s">
        <v>5</v>
      </c>
      <c r="D13" s="6" t="s">
        <v>5</v>
      </c>
      <c r="E13" s="50" t="s">
        <v>19</v>
      </c>
      <c r="F13" s="13">
        <f aca="true" t="shared" si="9" ref="F13:N13">F25+F33+F100+F108+F116+F124+F132+F170+F176+F194+F140+F148+F41+F200+F156+F49+F57+F182+F65+F206+F73+F212+F81+F164+F86+F184</f>
        <v>28289318.8</v>
      </c>
      <c r="G13" s="13">
        <f t="shared" si="9"/>
        <v>0</v>
      </c>
      <c r="H13" s="13">
        <f t="shared" si="9"/>
        <v>5047048.5</v>
      </c>
      <c r="I13" s="13">
        <f t="shared" si="9"/>
        <v>5947672.5</v>
      </c>
      <c r="J13" s="13">
        <f t="shared" si="9"/>
        <v>3982203.8</v>
      </c>
      <c r="K13" s="13">
        <f t="shared" si="9"/>
        <v>1440000</v>
      </c>
      <c r="L13" s="13">
        <f t="shared" si="9"/>
        <v>2160000</v>
      </c>
      <c r="M13" s="13">
        <f t="shared" si="9"/>
        <v>2160000</v>
      </c>
      <c r="N13" s="13">
        <f t="shared" si="9"/>
        <v>5500000</v>
      </c>
      <c r="O13" s="6" t="s">
        <v>5</v>
      </c>
    </row>
    <row r="14" spans="1:15" s="3" customFormat="1" ht="12.75">
      <c r="A14" s="30"/>
      <c r="B14" s="24" t="s">
        <v>5</v>
      </c>
      <c r="C14" s="6" t="s">
        <v>5</v>
      </c>
      <c r="D14" s="6" t="s">
        <v>5</v>
      </c>
      <c r="E14" s="51" t="s">
        <v>62</v>
      </c>
      <c r="F14" s="52">
        <f aca="true" t="shared" si="10" ref="F14:N14">F25+F33+F100+F108+F116+F124+F132+F140+F148+F156+F57+F41+F81+F164+F88</f>
        <v>24599123</v>
      </c>
      <c r="G14" s="52">
        <f t="shared" si="10"/>
        <v>0</v>
      </c>
      <c r="H14" s="52">
        <f t="shared" si="10"/>
        <v>3455410</v>
      </c>
      <c r="I14" s="52">
        <f t="shared" si="10"/>
        <v>4810000</v>
      </c>
      <c r="J14" s="52">
        <f t="shared" si="10"/>
        <v>3680000</v>
      </c>
      <c r="K14" s="52">
        <f t="shared" si="10"/>
        <v>1440000</v>
      </c>
      <c r="L14" s="52">
        <f t="shared" si="10"/>
        <v>2160000</v>
      </c>
      <c r="M14" s="52">
        <f t="shared" si="10"/>
        <v>2160000</v>
      </c>
      <c r="N14" s="52">
        <f t="shared" si="10"/>
        <v>5500000</v>
      </c>
      <c r="O14" s="6" t="s">
        <v>5</v>
      </c>
    </row>
    <row r="15" spans="1:15" ht="12.75">
      <c r="A15" s="34"/>
      <c r="B15" s="24" t="s">
        <v>5</v>
      </c>
      <c r="C15" s="6" t="s">
        <v>5</v>
      </c>
      <c r="D15" s="6" t="s">
        <v>5</v>
      </c>
      <c r="E15" s="11" t="s">
        <v>20</v>
      </c>
      <c r="F15" s="7">
        <f aca="true" t="shared" si="11" ref="F15:N15">F26+F34+F101+F109+F117+F125+F133+F171+F177+F195+F149+F141+F149+F42+F50+F58+F66+F157+F207+F201</f>
        <v>309789</v>
      </c>
      <c r="G15" s="7">
        <f t="shared" si="11"/>
        <v>0</v>
      </c>
      <c r="H15" s="7">
        <f t="shared" si="11"/>
        <v>209789</v>
      </c>
      <c r="I15" s="7">
        <f t="shared" si="11"/>
        <v>0</v>
      </c>
      <c r="J15" s="7">
        <f t="shared" si="11"/>
        <v>0</v>
      </c>
      <c r="K15" s="7">
        <f t="shared" si="11"/>
        <v>0</v>
      </c>
      <c r="L15" s="7">
        <f t="shared" si="11"/>
        <v>0</v>
      </c>
      <c r="M15" s="7">
        <f t="shared" si="11"/>
        <v>0</v>
      </c>
      <c r="N15" s="7">
        <f t="shared" si="11"/>
        <v>0</v>
      </c>
      <c r="O15" s="6" t="s">
        <v>5</v>
      </c>
    </row>
    <row r="16" spans="1:15" s="53" customFormat="1" ht="39.75" customHeight="1">
      <c r="A16" s="90" t="s">
        <v>1</v>
      </c>
      <c r="B16" s="120" t="s">
        <v>55</v>
      </c>
      <c r="C16" s="121"/>
      <c r="D16" s="121"/>
      <c r="E16" s="91" t="s">
        <v>5</v>
      </c>
      <c r="F16" s="92">
        <f aca="true" t="shared" si="12" ref="F16:O16">+F19+F27+F35+F43+F51+F59+F67+F75</f>
        <v>62672477</v>
      </c>
      <c r="G16" s="92">
        <f t="shared" si="12"/>
        <v>0</v>
      </c>
      <c r="H16" s="92">
        <f t="shared" si="12"/>
        <v>2695683</v>
      </c>
      <c r="I16" s="92">
        <f t="shared" si="12"/>
        <v>4085000</v>
      </c>
      <c r="J16" s="92">
        <f t="shared" si="12"/>
        <v>11585000</v>
      </c>
      <c r="K16" s="92">
        <f t="shared" si="12"/>
        <v>8000000</v>
      </c>
      <c r="L16" s="92">
        <f t="shared" si="12"/>
        <v>12000000</v>
      </c>
      <c r="M16" s="92">
        <f t="shared" si="12"/>
        <v>12000000</v>
      </c>
      <c r="N16" s="92">
        <f t="shared" si="12"/>
        <v>10000000</v>
      </c>
      <c r="O16" s="92">
        <f t="shared" si="12"/>
        <v>60039330</v>
      </c>
    </row>
    <row r="17" spans="1:15" ht="14.25" customHeight="1">
      <c r="A17" s="28"/>
      <c r="B17" s="24" t="s">
        <v>5</v>
      </c>
      <c r="C17" s="6" t="s">
        <v>5</v>
      </c>
      <c r="D17" s="6" t="s">
        <v>5</v>
      </c>
      <c r="E17" s="5" t="s">
        <v>12</v>
      </c>
      <c r="F17" s="43">
        <f aca="true" t="shared" si="13" ref="F17:N17">+F20+F28+F36+F44+F52+F60+F68+F76</f>
        <v>255447</v>
      </c>
      <c r="G17" s="43">
        <f t="shared" si="13"/>
        <v>0</v>
      </c>
      <c r="H17" s="43">
        <f t="shared" si="13"/>
        <v>41402</v>
      </c>
      <c r="I17" s="43">
        <f t="shared" si="13"/>
        <v>0</v>
      </c>
      <c r="J17" s="43">
        <f t="shared" si="13"/>
        <v>0</v>
      </c>
      <c r="K17" s="43">
        <f t="shared" si="13"/>
        <v>0</v>
      </c>
      <c r="L17" s="43">
        <f t="shared" si="13"/>
        <v>0</v>
      </c>
      <c r="M17" s="43">
        <f t="shared" si="13"/>
        <v>0</v>
      </c>
      <c r="N17" s="43">
        <f t="shared" si="13"/>
        <v>0</v>
      </c>
      <c r="O17" s="6" t="s">
        <v>5</v>
      </c>
    </row>
    <row r="18" spans="1:15" ht="15.75" customHeight="1">
      <c r="A18" s="34"/>
      <c r="B18" s="24" t="s">
        <v>5</v>
      </c>
      <c r="C18" s="6" t="s">
        <v>5</v>
      </c>
      <c r="D18" s="6" t="s">
        <v>5</v>
      </c>
      <c r="E18" s="5" t="s">
        <v>13</v>
      </c>
      <c r="F18" s="43">
        <f aca="true" t="shared" si="14" ref="F18:N18">+F21+F29+F37+F45+F53+F61+F69+F77</f>
        <v>62417030</v>
      </c>
      <c r="G18" s="43">
        <f t="shared" si="14"/>
        <v>0</v>
      </c>
      <c r="H18" s="43">
        <f t="shared" si="14"/>
        <v>2654281</v>
      </c>
      <c r="I18" s="43">
        <f t="shared" si="14"/>
        <v>4085000</v>
      </c>
      <c r="J18" s="43">
        <f t="shared" si="14"/>
        <v>11585000</v>
      </c>
      <c r="K18" s="43">
        <f t="shared" si="14"/>
        <v>8000000</v>
      </c>
      <c r="L18" s="43">
        <f t="shared" si="14"/>
        <v>12000000</v>
      </c>
      <c r="M18" s="43">
        <f t="shared" si="14"/>
        <v>12000000</v>
      </c>
      <c r="N18" s="43">
        <f t="shared" si="14"/>
        <v>10000000</v>
      </c>
      <c r="O18" s="6" t="s">
        <v>5</v>
      </c>
    </row>
    <row r="19" spans="1:15" ht="25.5" customHeight="1">
      <c r="A19" s="30" t="s">
        <v>48</v>
      </c>
      <c r="B19" s="131" t="s">
        <v>57</v>
      </c>
      <c r="C19" s="132"/>
      <c r="D19" s="132"/>
      <c r="E19" s="12" t="s">
        <v>21</v>
      </c>
      <c r="F19" s="13">
        <f aca="true" t="shared" si="15" ref="F19:N19">SUM(F20:F21)</f>
        <v>5084869</v>
      </c>
      <c r="G19" s="13">
        <f t="shared" si="15"/>
        <v>0</v>
      </c>
      <c r="H19" s="13">
        <f t="shared" si="15"/>
        <v>0</v>
      </c>
      <c r="I19" s="13">
        <f t="shared" si="15"/>
        <v>2500000</v>
      </c>
      <c r="J19" s="13">
        <f t="shared" si="15"/>
        <v>2500000</v>
      </c>
      <c r="K19" s="13">
        <f t="shared" si="15"/>
        <v>0</v>
      </c>
      <c r="L19" s="13">
        <f t="shared" si="15"/>
        <v>0</v>
      </c>
      <c r="M19" s="13">
        <f t="shared" si="15"/>
        <v>0</v>
      </c>
      <c r="N19" s="13">
        <f t="shared" si="15"/>
        <v>0</v>
      </c>
      <c r="O19" s="13">
        <v>5000000</v>
      </c>
    </row>
    <row r="20" spans="1:15" ht="31.5" customHeight="1">
      <c r="A20" s="28"/>
      <c r="B20" s="76" t="s">
        <v>56</v>
      </c>
      <c r="C20" s="14" t="s">
        <v>22</v>
      </c>
      <c r="D20" s="14" t="s">
        <v>77</v>
      </c>
      <c r="E20" s="5" t="s">
        <v>23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6" t="s">
        <v>5</v>
      </c>
    </row>
    <row r="21" spans="1:15" ht="14.25" customHeight="1">
      <c r="A21" s="28"/>
      <c r="B21" s="125" t="s">
        <v>24</v>
      </c>
      <c r="C21" s="126"/>
      <c r="D21" s="126"/>
      <c r="E21" s="5" t="s">
        <v>25</v>
      </c>
      <c r="F21" s="7">
        <f>F23+F25</f>
        <v>5084869</v>
      </c>
      <c r="G21" s="7"/>
      <c r="H21" s="7">
        <f>H23+H25</f>
        <v>0</v>
      </c>
      <c r="I21" s="7">
        <f>I23+I25</f>
        <v>2500000</v>
      </c>
      <c r="J21" s="7">
        <f>J23+J25</f>
        <v>2500000</v>
      </c>
      <c r="K21" s="7"/>
      <c r="L21" s="7"/>
      <c r="M21" s="7"/>
      <c r="N21" s="7"/>
      <c r="O21" s="6" t="s">
        <v>5</v>
      </c>
    </row>
    <row r="22" spans="1:15" ht="12.75" customHeight="1">
      <c r="A22" s="28"/>
      <c r="B22" s="127" t="s">
        <v>113</v>
      </c>
      <c r="C22" s="128"/>
      <c r="D22" s="128"/>
      <c r="E22" s="8" t="s">
        <v>14</v>
      </c>
      <c r="F22" s="15" t="s">
        <v>5</v>
      </c>
      <c r="G22" s="15" t="s">
        <v>5</v>
      </c>
      <c r="H22" s="15" t="s">
        <v>5</v>
      </c>
      <c r="I22" s="15" t="s">
        <v>5</v>
      </c>
      <c r="J22" s="15" t="s">
        <v>5</v>
      </c>
      <c r="K22" s="15" t="s">
        <v>5</v>
      </c>
      <c r="L22" s="15" t="s">
        <v>5</v>
      </c>
      <c r="M22" s="15" t="s">
        <v>5</v>
      </c>
      <c r="N22" s="15" t="s">
        <v>5</v>
      </c>
      <c r="O22" s="6" t="s">
        <v>5</v>
      </c>
    </row>
    <row r="23" spans="1:15" ht="12.75" customHeight="1">
      <c r="A23" s="28"/>
      <c r="B23" s="127" t="s">
        <v>27</v>
      </c>
      <c r="C23" s="128"/>
      <c r="D23" s="128"/>
      <c r="E23" s="11" t="s">
        <v>15</v>
      </c>
      <c r="F23" s="7">
        <f>SUM(G23:J23)</f>
        <v>4250000</v>
      </c>
      <c r="G23" s="7">
        <v>0</v>
      </c>
      <c r="H23" s="7">
        <v>0</v>
      </c>
      <c r="I23" s="7">
        <v>2125000</v>
      </c>
      <c r="J23" s="7">
        <v>2125000</v>
      </c>
      <c r="K23" s="7">
        <v>0</v>
      </c>
      <c r="L23" s="7">
        <v>0</v>
      </c>
      <c r="M23" s="7">
        <v>0</v>
      </c>
      <c r="N23" s="7">
        <v>0</v>
      </c>
      <c r="O23" s="6" t="s">
        <v>5</v>
      </c>
    </row>
    <row r="24" spans="1:15" ht="12.75" customHeight="1">
      <c r="A24" s="28"/>
      <c r="B24" s="127" t="s">
        <v>28</v>
      </c>
      <c r="C24" s="128"/>
      <c r="D24" s="128"/>
      <c r="E24" s="11" t="s">
        <v>16</v>
      </c>
      <c r="F24" s="7"/>
      <c r="G24" s="7"/>
      <c r="H24" s="7"/>
      <c r="I24" s="7"/>
      <c r="J24" s="7"/>
      <c r="K24" s="7"/>
      <c r="L24" s="7"/>
      <c r="M24" s="7"/>
      <c r="N24" s="7"/>
      <c r="O24" s="6" t="s">
        <v>5</v>
      </c>
    </row>
    <row r="25" spans="1:15" ht="16.5" customHeight="1">
      <c r="A25" s="28"/>
      <c r="B25" s="127" t="s">
        <v>29</v>
      </c>
      <c r="C25" s="128"/>
      <c r="D25" s="128"/>
      <c r="E25" s="45" t="s">
        <v>19</v>
      </c>
      <c r="F25" s="7">
        <f>SUM(G25:J25)+84869</f>
        <v>834869</v>
      </c>
      <c r="G25" s="7">
        <v>0</v>
      </c>
      <c r="H25" s="7">
        <v>0</v>
      </c>
      <c r="I25" s="7">
        <v>375000</v>
      </c>
      <c r="J25" s="7">
        <v>375000</v>
      </c>
      <c r="K25" s="7">
        <v>0</v>
      </c>
      <c r="L25" s="7">
        <v>0</v>
      </c>
      <c r="M25" s="7">
        <v>0</v>
      </c>
      <c r="N25" s="7">
        <v>0</v>
      </c>
      <c r="O25" s="6" t="s">
        <v>5</v>
      </c>
    </row>
    <row r="26" spans="1:15" ht="15" customHeight="1">
      <c r="A26" s="34"/>
      <c r="B26" s="129" t="s">
        <v>32</v>
      </c>
      <c r="C26" s="130"/>
      <c r="D26" s="130"/>
      <c r="E26" s="11" t="s">
        <v>20</v>
      </c>
      <c r="F26" s="7"/>
      <c r="G26" s="7"/>
      <c r="H26" s="7"/>
      <c r="I26" s="7"/>
      <c r="J26" s="7"/>
      <c r="K26" s="15"/>
      <c r="L26" s="7"/>
      <c r="M26" s="7"/>
      <c r="N26" s="7"/>
      <c r="O26" s="6" t="s">
        <v>5</v>
      </c>
    </row>
    <row r="27" spans="1:15" ht="27.75" customHeight="1">
      <c r="A27" s="38" t="s">
        <v>30</v>
      </c>
      <c r="B27" s="131" t="s">
        <v>138</v>
      </c>
      <c r="C27" s="132"/>
      <c r="D27" s="132"/>
      <c r="E27" s="12" t="s">
        <v>21</v>
      </c>
      <c r="F27" s="13">
        <f aca="true" t="shared" si="16" ref="F27:N27">SUM(F28:F29)</f>
        <v>2200000</v>
      </c>
      <c r="G27" s="13">
        <f t="shared" si="16"/>
        <v>0</v>
      </c>
      <c r="H27" s="13">
        <f t="shared" si="16"/>
        <v>30000</v>
      </c>
      <c r="I27" s="13">
        <f t="shared" si="16"/>
        <v>1085000</v>
      </c>
      <c r="J27" s="13">
        <f t="shared" si="16"/>
        <v>1085000</v>
      </c>
      <c r="K27" s="13">
        <f t="shared" si="16"/>
        <v>0</v>
      </c>
      <c r="L27" s="13">
        <f t="shared" si="16"/>
        <v>0</v>
      </c>
      <c r="M27" s="13">
        <f t="shared" si="16"/>
        <v>0</v>
      </c>
      <c r="N27" s="13">
        <f t="shared" si="16"/>
        <v>0</v>
      </c>
      <c r="O27" s="13">
        <f>F27</f>
        <v>2200000</v>
      </c>
    </row>
    <row r="28" spans="1:15" ht="38.25">
      <c r="A28" s="28"/>
      <c r="B28" s="25" t="s">
        <v>56</v>
      </c>
      <c r="C28" s="14" t="s">
        <v>22</v>
      </c>
      <c r="D28" s="14" t="s">
        <v>139</v>
      </c>
      <c r="E28" s="5" t="s">
        <v>23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6" t="s">
        <v>5</v>
      </c>
    </row>
    <row r="29" spans="1:15" ht="12.75" customHeight="1">
      <c r="A29" s="28"/>
      <c r="B29" s="125" t="s">
        <v>24</v>
      </c>
      <c r="C29" s="126"/>
      <c r="D29" s="126"/>
      <c r="E29" s="5" t="s">
        <v>25</v>
      </c>
      <c r="F29" s="7">
        <f>SUM(F31:F33)</f>
        <v>2200000</v>
      </c>
      <c r="G29" s="7">
        <v>0</v>
      </c>
      <c r="H29" s="102">
        <f>H33</f>
        <v>30000</v>
      </c>
      <c r="I29" s="102">
        <f aca="true" t="shared" si="17" ref="I29:N29">I31+I33</f>
        <v>1085000</v>
      </c>
      <c r="J29" s="102">
        <f t="shared" si="17"/>
        <v>1085000</v>
      </c>
      <c r="K29" s="7">
        <f t="shared" si="17"/>
        <v>0</v>
      </c>
      <c r="L29" s="7">
        <f t="shared" si="17"/>
        <v>0</v>
      </c>
      <c r="M29" s="7">
        <f t="shared" si="17"/>
        <v>0</v>
      </c>
      <c r="N29" s="7">
        <f t="shared" si="17"/>
        <v>0</v>
      </c>
      <c r="O29" s="6" t="s">
        <v>5</v>
      </c>
    </row>
    <row r="30" spans="1:15" ht="12.75" customHeight="1">
      <c r="A30" s="28"/>
      <c r="B30" s="127" t="s">
        <v>113</v>
      </c>
      <c r="C30" s="128"/>
      <c r="D30" s="128"/>
      <c r="E30" s="8" t="s">
        <v>14</v>
      </c>
      <c r="F30" s="15" t="s">
        <v>5</v>
      </c>
      <c r="G30" s="15" t="s">
        <v>5</v>
      </c>
      <c r="H30" s="103" t="s">
        <v>5</v>
      </c>
      <c r="I30" s="103" t="s">
        <v>5</v>
      </c>
      <c r="J30" s="103" t="s">
        <v>5</v>
      </c>
      <c r="K30" s="15" t="s">
        <v>5</v>
      </c>
      <c r="L30" s="15" t="s">
        <v>5</v>
      </c>
      <c r="M30" s="15" t="s">
        <v>5</v>
      </c>
      <c r="N30" s="15" t="s">
        <v>5</v>
      </c>
      <c r="O30" s="6" t="s">
        <v>5</v>
      </c>
    </row>
    <row r="31" spans="1:15" ht="12.75" customHeight="1">
      <c r="A31" s="28"/>
      <c r="B31" s="127" t="s">
        <v>27</v>
      </c>
      <c r="C31" s="128"/>
      <c r="D31" s="128"/>
      <c r="E31" s="11" t="s">
        <v>15</v>
      </c>
      <c r="F31" s="7">
        <f>SUM(H31:J31)</f>
        <v>1500000</v>
      </c>
      <c r="G31" s="7">
        <v>0</v>
      </c>
      <c r="H31" s="102">
        <v>0</v>
      </c>
      <c r="I31" s="102">
        <v>750000</v>
      </c>
      <c r="J31" s="102">
        <v>750000</v>
      </c>
      <c r="K31" s="7">
        <v>0</v>
      </c>
      <c r="L31" s="7">
        <v>0</v>
      </c>
      <c r="M31" s="7">
        <v>0</v>
      </c>
      <c r="N31" s="7">
        <v>0</v>
      </c>
      <c r="O31" s="6" t="s">
        <v>5</v>
      </c>
    </row>
    <row r="32" spans="1:15" ht="12.75" customHeight="1">
      <c r="A32" s="28"/>
      <c r="B32" s="127" t="s">
        <v>28</v>
      </c>
      <c r="C32" s="128"/>
      <c r="D32" s="128"/>
      <c r="E32" s="11" t="s">
        <v>16</v>
      </c>
      <c r="F32" s="7"/>
      <c r="G32" s="7"/>
      <c r="H32" s="102"/>
      <c r="I32" s="102"/>
      <c r="J32" s="102"/>
      <c r="K32" s="7"/>
      <c r="L32" s="7"/>
      <c r="M32" s="7"/>
      <c r="N32" s="7"/>
      <c r="O32" s="6" t="s">
        <v>5</v>
      </c>
    </row>
    <row r="33" spans="1:15" ht="15" customHeight="1">
      <c r="A33" s="28"/>
      <c r="B33" s="127" t="s">
        <v>29</v>
      </c>
      <c r="C33" s="128"/>
      <c r="D33" s="128"/>
      <c r="E33" s="11" t="s">
        <v>19</v>
      </c>
      <c r="F33" s="7">
        <f>SUM(H33:J33)</f>
        <v>700000</v>
      </c>
      <c r="G33" s="7">
        <v>0</v>
      </c>
      <c r="H33" s="102">
        <v>30000</v>
      </c>
      <c r="I33" s="102">
        <v>335000</v>
      </c>
      <c r="J33" s="102">
        <v>335000</v>
      </c>
      <c r="K33" s="7">
        <v>0</v>
      </c>
      <c r="L33" s="7">
        <v>0</v>
      </c>
      <c r="M33" s="7">
        <v>0</v>
      </c>
      <c r="N33" s="7">
        <v>0</v>
      </c>
      <c r="O33" s="6" t="s">
        <v>5</v>
      </c>
    </row>
    <row r="34" spans="1:15" ht="13.5" customHeight="1">
      <c r="A34" s="34"/>
      <c r="B34" s="129" t="s">
        <v>34</v>
      </c>
      <c r="C34" s="130"/>
      <c r="D34" s="130"/>
      <c r="E34" s="11" t="s">
        <v>20</v>
      </c>
      <c r="F34" s="7"/>
      <c r="G34" s="7"/>
      <c r="H34" s="7"/>
      <c r="I34" s="7"/>
      <c r="J34" s="7"/>
      <c r="K34" s="15"/>
      <c r="L34" s="7"/>
      <c r="M34" s="7"/>
      <c r="N34" s="7"/>
      <c r="O34" s="6" t="s">
        <v>5</v>
      </c>
    </row>
    <row r="35" spans="1:15" s="20" customFormat="1" ht="25.5" customHeight="1" hidden="1">
      <c r="A35" s="31" t="s">
        <v>31</v>
      </c>
      <c r="B35" s="133" t="s">
        <v>71</v>
      </c>
      <c r="C35" s="134"/>
      <c r="D35" s="135"/>
      <c r="E35" s="4" t="s">
        <v>21</v>
      </c>
      <c r="F35" s="21">
        <f>F39+F41</f>
        <v>0</v>
      </c>
      <c r="G35" s="21">
        <f>G39+G41</f>
        <v>0</v>
      </c>
      <c r="H35" s="21">
        <f aca="true" t="shared" si="18" ref="H35:N35">SUM(H36:H37)</f>
        <v>0</v>
      </c>
      <c r="I35" s="21">
        <f t="shared" si="18"/>
        <v>0</v>
      </c>
      <c r="J35" s="21">
        <f t="shared" si="18"/>
        <v>0</v>
      </c>
      <c r="K35" s="21">
        <f t="shared" si="18"/>
        <v>0</v>
      </c>
      <c r="L35" s="21">
        <f t="shared" si="18"/>
        <v>0</v>
      </c>
      <c r="M35" s="21">
        <f t="shared" si="18"/>
        <v>0</v>
      </c>
      <c r="N35" s="21">
        <f t="shared" si="18"/>
        <v>0</v>
      </c>
      <c r="O35" s="21">
        <v>0</v>
      </c>
    </row>
    <row r="36" spans="1:15" s="40" customFormat="1" ht="17.25" customHeight="1" hidden="1">
      <c r="A36" s="39"/>
      <c r="B36" s="36" t="s">
        <v>72</v>
      </c>
      <c r="C36" s="41" t="s">
        <v>22</v>
      </c>
      <c r="D36" s="37" t="s">
        <v>68</v>
      </c>
      <c r="E36" s="22" t="s">
        <v>23</v>
      </c>
      <c r="F36" s="23">
        <f>SUM(F39:F42)-F37</f>
        <v>0</v>
      </c>
      <c r="G36" s="23">
        <f>SUM(G39:G42)-G37</f>
        <v>0</v>
      </c>
      <c r="H36" s="23">
        <f aca="true" t="shared" si="19" ref="H36:N36">SUM(H39:H42)</f>
        <v>0</v>
      </c>
      <c r="I36" s="23">
        <f t="shared" si="19"/>
        <v>0</v>
      </c>
      <c r="J36" s="23">
        <f t="shared" si="19"/>
        <v>0</v>
      </c>
      <c r="K36" s="23">
        <f t="shared" si="19"/>
        <v>0</v>
      </c>
      <c r="L36" s="23">
        <f t="shared" si="19"/>
        <v>0</v>
      </c>
      <c r="M36" s="23">
        <f t="shared" si="19"/>
        <v>0</v>
      </c>
      <c r="N36" s="23">
        <f t="shared" si="19"/>
        <v>0</v>
      </c>
      <c r="O36" s="18" t="s">
        <v>5</v>
      </c>
    </row>
    <row r="37" spans="1:15" s="10" customFormat="1" ht="18" customHeight="1" hidden="1">
      <c r="A37" s="29"/>
      <c r="B37" s="136" t="s">
        <v>24</v>
      </c>
      <c r="C37" s="137"/>
      <c r="D37" s="138"/>
      <c r="E37" s="5" t="s">
        <v>25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6" t="s">
        <v>5</v>
      </c>
    </row>
    <row r="38" spans="1:15" s="10" customFormat="1" ht="12.75" customHeight="1" hidden="1">
      <c r="A38" s="29"/>
      <c r="B38" s="139" t="s">
        <v>26</v>
      </c>
      <c r="C38" s="140"/>
      <c r="D38" s="127"/>
      <c r="E38" s="8" t="s">
        <v>14</v>
      </c>
      <c r="F38" s="15" t="s">
        <v>5</v>
      </c>
      <c r="G38" s="15" t="s">
        <v>5</v>
      </c>
      <c r="H38" s="15" t="s">
        <v>5</v>
      </c>
      <c r="I38" s="15" t="s">
        <v>5</v>
      </c>
      <c r="J38" s="15" t="s">
        <v>5</v>
      </c>
      <c r="K38" s="15" t="s">
        <v>5</v>
      </c>
      <c r="L38" s="15" t="s">
        <v>5</v>
      </c>
      <c r="M38" s="15" t="s">
        <v>5</v>
      </c>
      <c r="N38" s="15" t="s">
        <v>5</v>
      </c>
      <c r="O38" s="6" t="s">
        <v>5</v>
      </c>
    </row>
    <row r="39" spans="1:15" s="10" customFormat="1" ht="21.75" customHeight="1" hidden="1">
      <c r="A39" s="29"/>
      <c r="B39" s="141" t="s">
        <v>74</v>
      </c>
      <c r="C39" s="142"/>
      <c r="D39" s="143"/>
      <c r="E39" s="11" t="s">
        <v>15</v>
      </c>
      <c r="F39" s="7"/>
      <c r="G39" s="7"/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6" t="s">
        <v>5</v>
      </c>
    </row>
    <row r="40" spans="1:15" s="10" customFormat="1" ht="18" customHeight="1" hidden="1">
      <c r="A40" s="29"/>
      <c r="B40" s="141" t="s">
        <v>75</v>
      </c>
      <c r="C40" s="142"/>
      <c r="D40" s="143"/>
      <c r="E40" s="11" t="s">
        <v>16</v>
      </c>
      <c r="F40" s="7"/>
      <c r="G40" s="7"/>
      <c r="H40" s="7"/>
      <c r="I40" s="7"/>
      <c r="J40" s="7"/>
      <c r="K40" s="7"/>
      <c r="L40" s="7"/>
      <c r="M40" s="7"/>
      <c r="N40" s="7"/>
      <c r="O40" s="6" t="s">
        <v>5</v>
      </c>
    </row>
    <row r="41" spans="1:15" s="10" customFormat="1" ht="14.25" customHeight="1" hidden="1">
      <c r="A41" s="29"/>
      <c r="B41" s="141" t="s">
        <v>76</v>
      </c>
      <c r="C41" s="142"/>
      <c r="D41" s="143"/>
      <c r="E41" s="11" t="s">
        <v>19</v>
      </c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s="10" customFormat="1" ht="12.75" customHeight="1" hidden="1">
      <c r="A42" s="35"/>
      <c r="B42" s="144" t="s">
        <v>73</v>
      </c>
      <c r="C42" s="145"/>
      <c r="D42" s="129"/>
      <c r="E42" s="11" t="s">
        <v>20</v>
      </c>
      <c r="F42" s="7"/>
      <c r="G42" s="7"/>
      <c r="H42" s="7"/>
      <c r="I42" s="7"/>
      <c r="J42" s="7"/>
      <c r="K42" s="7"/>
      <c r="L42" s="7"/>
      <c r="M42" s="7"/>
      <c r="N42" s="7"/>
      <c r="O42" s="6" t="s">
        <v>5</v>
      </c>
    </row>
    <row r="43" spans="1:15" s="20" customFormat="1" ht="27.75" customHeight="1" hidden="1">
      <c r="A43" s="31" t="s">
        <v>106</v>
      </c>
      <c r="B43" s="134" t="s">
        <v>81</v>
      </c>
      <c r="C43" s="134"/>
      <c r="D43" s="135"/>
      <c r="E43" s="4" t="s">
        <v>21</v>
      </c>
      <c r="F43" s="21">
        <f aca="true" t="shared" si="20" ref="F43:N43">SUM(F44:F45)</f>
        <v>0</v>
      </c>
      <c r="G43" s="21">
        <f t="shared" si="20"/>
        <v>0</v>
      </c>
      <c r="H43" s="21">
        <f t="shared" si="20"/>
        <v>0</v>
      </c>
      <c r="I43" s="21">
        <f t="shared" si="20"/>
        <v>0</v>
      </c>
      <c r="J43" s="21">
        <f t="shared" si="20"/>
        <v>0</v>
      </c>
      <c r="K43" s="21">
        <f t="shared" si="20"/>
        <v>0</v>
      </c>
      <c r="L43" s="21">
        <f t="shared" si="20"/>
        <v>0</v>
      </c>
      <c r="M43" s="21">
        <f t="shared" si="20"/>
        <v>0</v>
      </c>
      <c r="N43" s="21">
        <f t="shared" si="20"/>
        <v>0</v>
      </c>
      <c r="O43" s="21">
        <f>G43</f>
        <v>0</v>
      </c>
    </row>
    <row r="44" spans="1:15" s="40" customFormat="1" ht="48" hidden="1">
      <c r="A44" s="39"/>
      <c r="B44" s="60" t="s">
        <v>82</v>
      </c>
      <c r="C44" s="41" t="s">
        <v>83</v>
      </c>
      <c r="D44" s="73" t="s">
        <v>69</v>
      </c>
      <c r="E44" s="22" t="s">
        <v>23</v>
      </c>
      <c r="F44" s="23">
        <f>SUM(F47:F49)</f>
        <v>0</v>
      </c>
      <c r="G44" s="23">
        <f>SUM(G47:G49)</f>
        <v>0</v>
      </c>
      <c r="H44" s="23">
        <f aca="true" t="shared" si="21" ref="H44:N44">SUM(H47:H50)</f>
        <v>0</v>
      </c>
      <c r="I44" s="23">
        <f t="shared" si="21"/>
        <v>0</v>
      </c>
      <c r="J44" s="23">
        <f t="shared" si="21"/>
        <v>0</v>
      </c>
      <c r="K44" s="23">
        <f t="shared" si="21"/>
        <v>0</v>
      </c>
      <c r="L44" s="23">
        <f t="shared" si="21"/>
        <v>0</v>
      </c>
      <c r="M44" s="23">
        <f t="shared" si="21"/>
        <v>0</v>
      </c>
      <c r="N44" s="23">
        <f t="shared" si="21"/>
        <v>0</v>
      </c>
      <c r="O44" s="18" t="s">
        <v>5</v>
      </c>
    </row>
    <row r="45" spans="1:15" s="10" customFormat="1" ht="18" customHeight="1" hidden="1">
      <c r="A45" s="29"/>
      <c r="B45" s="146" t="s">
        <v>84</v>
      </c>
      <c r="C45" s="147"/>
      <c r="D45" s="147"/>
      <c r="E45" s="5" t="s">
        <v>25</v>
      </c>
      <c r="F45" s="7">
        <f>SUM(G45:G45)</f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6" t="s">
        <v>5</v>
      </c>
    </row>
    <row r="46" spans="1:15" s="10" customFormat="1" ht="20.25" customHeight="1" hidden="1">
      <c r="A46" s="29"/>
      <c r="B46" s="146" t="s">
        <v>85</v>
      </c>
      <c r="C46" s="147"/>
      <c r="D46" s="147"/>
      <c r="E46" s="82" t="s">
        <v>14</v>
      </c>
      <c r="F46" s="83" t="s">
        <v>5</v>
      </c>
      <c r="G46" s="83" t="s">
        <v>5</v>
      </c>
      <c r="H46" s="83" t="s">
        <v>5</v>
      </c>
      <c r="I46" s="83" t="s">
        <v>5</v>
      </c>
      <c r="J46" s="83" t="s">
        <v>5</v>
      </c>
      <c r="K46" s="83" t="s">
        <v>5</v>
      </c>
      <c r="L46" s="83" t="s">
        <v>5</v>
      </c>
      <c r="M46" s="83" t="s">
        <v>5</v>
      </c>
      <c r="N46" s="83" t="s">
        <v>5</v>
      </c>
      <c r="O46" s="84" t="s">
        <v>5</v>
      </c>
    </row>
    <row r="47" spans="1:15" s="10" customFormat="1" ht="17.25" customHeight="1" hidden="1">
      <c r="A47" s="29"/>
      <c r="B47" s="148" t="s">
        <v>86</v>
      </c>
      <c r="C47" s="149"/>
      <c r="D47" s="149"/>
      <c r="E47" s="85" t="s">
        <v>15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 t="s">
        <v>5</v>
      </c>
    </row>
    <row r="48" spans="1:15" s="10" customFormat="1" ht="15.75" customHeight="1" hidden="1">
      <c r="A48" s="29"/>
      <c r="B48" s="150" t="s">
        <v>87</v>
      </c>
      <c r="C48" s="151"/>
      <c r="D48" s="151"/>
      <c r="E48" s="79" t="s">
        <v>16</v>
      </c>
      <c r="F48" s="80">
        <v>0</v>
      </c>
      <c r="G48" s="80">
        <v>0</v>
      </c>
      <c r="H48" s="80"/>
      <c r="I48" s="80"/>
      <c r="J48" s="80"/>
      <c r="K48" s="80"/>
      <c r="L48" s="80"/>
      <c r="M48" s="80"/>
      <c r="N48" s="80"/>
      <c r="O48" s="81" t="s">
        <v>5</v>
      </c>
    </row>
    <row r="49" spans="1:15" s="10" customFormat="1" ht="24" customHeight="1" hidden="1">
      <c r="A49" s="29"/>
      <c r="B49" s="143" t="s">
        <v>88</v>
      </c>
      <c r="C49" s="152"/>
      <c r="D49" s="152"/>
      <c r="E49" s="11" t="s">
        <v>19</v>
      </c>
      <c r="F49" s="7">
        <v>0</v>
      </c>
      <c r="G49" s="7">
        <v>0</v>
      </c>
      <c r="H49" s="7"/>
      <c r="I49" s="7"/>
      <c r="J49" s="7"/>
      <c r="K49" s="7"/>
      <c r="L49" s="7"/>
      <c r="M49" s="7"/>
      <c r="N49" s="7"/>
      <c r="O49" s="6"/>
    </row>
    <row r="50" spans="1:15" s="10" customFormat="1" ht="19.5" customHeight="1" hidden="1">
      <c r="A50" s="35"/>
      <c r="B50" s="129" t="s">
        <v>89</v>
      </c>
      <c r="C50" s="130"/>
      <c r="D50" s="130"/>
      <c r="E50" s="11" t="s">
        <v>20</v>
      </c>
      <c r="F50" s="7"/>
      <c r="G50" s="7"/>
      <c r="H50" s="7"/>
      <c r="I50" s="7"/>
      <c r="J50" s="7"/>
      <c r="K50" s="7"/>
      <c r="L50" s="7"/>
      <c r="M50" s="7"/>
      <c r="N50" s="7"/>
      <c r="O50" s="6" t="s">
        <v>5</v>
      </c>
    </row>
    <row r="51" spans="1:15" s="20" customFormat="1" ht="38.25" customHeight="1">
      <c r="A51" s="31" t="s">
        <v>31</v>
      </c>
      <c r="B51" s="153" t="s">
        <v>101</v>
      </c>
      <c r="C51" s="154"/>
      <c r="D51" s="155"/>
      <c r="E51" s="4" t="s">
        <v>21</v>
      </c>
      <c r="F51" s="21">
        <f>SUM(F52:F53)</f>
        <v>2707700</v>
      </c>
      <c r="G51" s="21">
        <f aca="true" t="shared" si="22" ref="G51:N51">SUM(G52:G53)</f>
        <v>0</v>
      </c>
      <c r="H51" s="21">
        <f t="shared" si="22"/>
        <v>1824330</v>
      </c>
      <c r="I51" s="21">
        <f t="shared" si="22"/>
        <v>0</v>
      </c>
      <c r="J51" s="21">
        <f t="shared" si="22"/>
        <v>0</v>
      </c>
      <c r="K51" s="21">
        <f t="shared" si="22"/>
        <v>0</v>
      </c>
      <c r="L51" s="21">
        <f t="shared" si="22"/>
        <v>0</v>
      </c>
      <c r="M51" s="21">
        <f t="shared" si="22"/>
        <v>0</v>
      </c>
      <c r="N51" s="21">
        <f t="shared" si="22"/>
        <v>0</v>
      </c>
      <c r="O51" s="21">
        <f>H51+G51</f>
        <v>1824330</v>
      </c>
    </row>
    <row r="52" spans="1:15" s="40" customFormat="1" ht="20.25" customHeight="1">
      <c r="A52" s="39"/>
      <c r="B52" s="156" t="s">
        <v>102</v>
      </c>
      <c r="C52" s="158" t="s">
        <v>22</v>
      </c>
      <c r="D52" s="160" t="s">
        <v>103</v>
      </c>
      <c r="E52" s="77" t="s">
        <v>23</v>
      </c>
      <c r="F52" s="23">
        <v>0</v>
      </c>
      <c r="G52" s="23">
        <v>0</v>
      </c>
      <c r="H52" s="23">
        <v>0</v>
      </c>
      <c r="I52" s="23">
        <f aca="true" t="shared" si="23" ref="I52:N52">SUM(I55:I58)</f>
        <v>0</v>
      </c>
      <c r="J52" s="23">
        <f t="shared" si="23"/>
        <v>0</v>
      </c>
      <c r="K52" s="23">
        <f t="shared" si="23"/>
        <v>0</v>
      </c>
      <c r="L52" s="23">
        <f t="shared" si="23"/>
        <v>0</v>
      </c>
      <c r="M52" s="23">
        <f t="shared" si="23"/>
        <v>0</v>
      </c>
      <c r="N52" s="23">
        <f t="shared" si="23"/>
        <v>0</v>
      </c>
      <c r="O52" s="18" t="s">
        <v>5</v>
      </c>
    </row>
    <row r="53" spans="1:15" s="10" customFormat="1" ht="19.5" customHeight="1">
      <c r="A53" s="29"/>
      <c r="B53" s="157"/>
      <c r="C53" s="159"/>
      <c r="D53" s="161"/>
      <c r="E53" s="78" t="s">
        <v>25</v>
      </c>
      <c r="F53" s="7">
        <f>F55+F57</f>
        <v>2707700</v>
      </c>
      <c r="G53" s="7">
        <f>G55+G57</f>
        <v>0</v>
      </c>
      <c r="H53" s="7">
        <f>H55+H57</f>
        <v>1824330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6" t="s">
        <v>5</v>
      </c>
    </row>
    <row r="54" spans="1:15" s="10" customFormat="1" ht="21" customHeight="1">
      <c r="A54" s="29"/>
      <c r="B54" s="162" t="s">
        <v>108</v>
      </c>
      <c r="C54" s="163"/>
      <c r="D54" s="164"/>
      <c r="E54" s="8" t="s">
        <v>14</v>
      </c>
      <c r="F54" s="15" t="s">
        <v>5</v>
      </c>
      <c r="G54" s="15" t="s">
        <v>5</v>
      </c>
      <c r="H54" s="15" t="s">
        <v>5</v>
      </c>
      <c r="I54" s="15" t="s">
        <v>5</v>
      </c>
      <c r="J54" s="15" t="s">
        <v>5</v>
      </c>
      <c r="K54" s="15" t="s">
        <v>5</v>
      </c>
      <c r="L54" s="15" t="s">
        <v>5</v>
      </c>
      <c r="M54" s="15" t="s">
        <v>5</v>
      </c>
      <c r="N54" s="15" t="s">
        <v>5</v>
      </c>
      <c r="O54" s="6" t="s">
        <v>5</v>
      </c>
    </row>
    <row r="55" spans="1:15" s="10" customFormat="1" ht="17.25" customHeight="1">
      <c r="A55" s="29"/>
      <c r="B55" s="165" t="s">
        <v>135</v>
      </c>
      <c r="C55" s="166"/>
      <c r="D55" s="167"/>
      <c r="E55" s="11" t="s">
        <v>15</v>
      </c>
      <c r="F55" s="7">
        <f>SUM(G55:H55)</f>
        <v>1000000</v>
      </c>
      <c r="G55" s="7">
        <v>0</v>
      </c>
      <c r="H55" s="7">
        <v>1000000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6" t="s">
        <v>5</v>
      </c>
    </row>
    <row r="56" spans="1:15" s="10" customFormat="1" ht="15.75" customHeight="1">
      <c r="A56" s="29"/>
      <c r="B56" s="168"/>
      <c r="C56" s="169"/>
      <c r="D56" s="170"/>
      <c r="E56" s="11" t="s">
        <v>16</v>
      </c>
      <c r="F56" s="7"/>
      <c r="G56" s="7"/>
      <c r="H56" s="7"/>
      <c r="I56" s="7"/>
      <c r="J56" s="7"/>
      <c r="K56" s="7"/>
      <c r="L56" s="7"/>
      <c r="M56" s="7"/>
      <c r="N56" s="7"/>
      <c r="O56" s="6" t="s">
        <v>5</v>
      </c>
    </row>
    <row r="57" spans="1:15" s="10" customFormat="1" ht="15.75" customHeight="1">
      <c r="A57" s="29"/>
      <c r="B57" s="171"/>
      <c r="C57" s="172"/>
      <c r="D57" s="173"/>
      <c r="E57" s="11" t="s">
        <v>19</v>
      </c>
      <c r="F57" s="7">
        <f>60370+23000+H57+800000</f>
        <v>1707700</v>
      </c>
      <c r="G57" s="7">
        <v>0</v>
      </c>
      <c r="H57" s="7">
        <f>500000+324330</f>
        <v>824330</v>
      </c>
      <c r="I57" s="7"/>
      <c r="J57" s="7"/>
      <c r="K57" s="7"/>
      <c r="L57" s="7"/>
      <c r="M57" s="7"/>
      <c r="N57" s="7"/>
      <c r="O57" s="6"/>
    </row>
    <row r="58" spans="1:15" s="75" customFormat="1" ht="14.25" customHeight="1">
      <c r="A58" s="74"/>
      <c r="B58" s="174" t="s">
        <v>104</v>
      </c>
      <c r="C58" s="175"/>
      <c r="D58" s="176"/>
      <c r="E58" s="55" t="s">
        <v>20</v>
      </c>
      <c r="F58" s="56"/>
      <c r="G58" s="56"/>
      <c r="H58" s="56"/>
      <c r="I58" s="56"/>
      <c r="J58" s="56"/>
      <c r="K58" s="56"/>
      <c r="L58" s="56"/>
      <c r="M58" s="56"/>
      <c r="N58" s="56"/>
      <c r="O58" s="58" t="s">
        <v>5</v>
      </c>
    </row>
    <row r="59" spans="1:15" s="20" customFormat="1" ht="27.75" customHeight="1">
      <c r="A59" s="31" t="s">
        <v>106</v>
      </c>
      <c r="B59" s="134" t="s">
        <v>100</v>
      </c>
      <c r="C59" s="134"/>
      <c r="D59" s="135"/>
      <c r="E59" s="4" t="s">
        <v>21</v>
      </c>
      <c r="F59" s="21">
        <f aca="true" t="shared" si="24" ref="F59:N59">SUM(F60:F61)</f>
        <v>82120</v>
      </c>
      <c r="G59" s="21">
        <f t="shared" si="24"/>
        <v>0</v>
      </c>
      <c r="H59" s="21">
        <f t="shared" si="24"/>
        <v>15000</v>
      </c>
      <c r="I59" s="21">
        <f t="shared" si="24"/>
        <v>0</v>
      </c>
      <c r="J59" s="21">
        <f t="shared" si="24"/>
        <v>0</v>
      </c>
      <c r="K59" s="21">
        <f t="shared" si="24"/>
        <v>0</v>
      </c>
      <c r="L59" s="21">
        <f t="shared" si="24"/>
        <v>0</v>
      </c>
      <c r="M59" s="21">
        <f t="shared" si="24"/>
        <v>0</v>
      </c>
      <c r="N59" s="21">
        <f t="shared" si="24"/>
        <v>0</v>
      </c>
      <c r="O59" s="69">
        <f>G59+H59</f>
        <v>15000</v>
      </c>
    </row>
    <row r="60" spans="1:15" s="40" customFormat="1" ht="16.5" customHeight="1">
      <c r="A60" s="39"/>
      <c r="B60" s="158" t="s">
        <v>58</v>
      </c>
      <c r="C60" s="158" t="s">
        <v>96</v>
      </c>
      <c r="D60" s="179" t="s">
        <v>78</v>
      </c>
      <c r="E60" s="22" t="s">
        <v>23</v>
      </c>
      <c r="F60" s="23">
        <f aca="true" t="shared" si="25" ref="F60:N60">SUM(F63:F66)</f>
        <v>82120</v>
      </c>
      <c r="G60" s="23">
        <f t="shared" si="25"/>
        <v>0</v>
      </c>
      <c r="H60" s="23">
        <f t="shared" si="25"/>
        <v>15000</v>
      </c>
      <c r="I60" s="23">
        <f t="shared" si="25"/>
        <v>0</v>
      </c>
      <c r="J60" s="23">
        <f t="shared" si="25"/>
        <v>0</v>
      </c>
      <c r="K60" s="23">
        <f t="shared" si="25"/>
        <v>0</v>
      </c>
      <c r="L60" s="23">
        <f t="shared" si="25"/>
        <v>0</v>
      </c>
      <c r="M60" s="23">
        <f t="shared" si="25"/>
        <v>0</v>
      </c>
      <c r="N60" s="23">
        <f t="shared" si="25"/>
        <v>0</v>
      </c>
      <c r="O60" s="62" t="s">
        <v>5</v>
      </c>
    </row>
    <row r="61" spans="1:15" s="10" customFormat="1" ht="12.75" customHeight="1">
      <c r="A61" s="29"/>
      <c r="B61" s="177"/>
      <c r="C61" s="177"/>
      <c r="D61" s="180"/>
      <c r="E61" s="5" t="s">
        <v>25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61" t="s">
        <v>5</v>
      </c>
    </row>
    <row r="62" spans="1:15" s="10" customFormat="1" ht="12.75" customHeight="1">
      <c r="A62" s="29"/>
      <c r="B62" s="178"/>
      <c r="C62" s="178"/>
      <c r="D62" s="181"/>
      <c r="E62" s="8" t="s">
        <v>14</v>
      </c>
      <c r="F62" s="15" t="s">
        <v>5</v>
      </c>
      <c r="G62" s="15" t="s">
        <v>5</v>
      </c>
      <c r="H62" s="15" t="s">
        <v>5</v>
      </c>
      <c r="I62" s="15" t="s">
        <v>5</v>
      </c>
      <c r="J62" s="15" t="s">
        <v>5</v>
      </c>
      <c r="K62" s="15" t="s">
        <v>5</v>
      </c>
      <c r="L62" s="15" t="s">
        <v>5</v>
      </c>
      <c r="M62" s="15" t="s">
        <v>5</v>
      </c>
      <c r="N62" s="15" t="s">
        <v>5</v>
      </c>
      <c r="O62" s="61" t="s">
        <v>5</v>
      </c>
    </row>
    <row r="63" spans="1:15" s="10" customFormat="1" ht="12.75" customHeight="1">
      <c r="A63" s="29"/>
      <c r="B63" s="72" t="s">
        <v>99</v>
      </c>
      <c r="C63" s="71"/>
      <c r="D63" s="65"/>
      <c r="E63" s="11" t="s">
        <v>15</v>
      </c>
      <c r="F63" s="7">
        <f>20000+H63+47120</f>
        <v>82120</v>
      </c>
      <c r="G63" s="7">
        <v>0</v>
      </c>
      <c r="H63" s="7">
        <v>15000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61" t="s">
        <v>5</v>
      </c>
    </row>
    <row r="64" spans="1:15" s="10" customFormat="1" ht="12.75" customHeight="1">
      <c r="A64" s="29"/>
      <c r="B64" s="182" t="s">
        <v>97</v>
      </c>
      <c r="C64" s="183"/>
      <c r="D64" s="184"/>
      <c r="E64" s="11" t="s">
        <v>16</v>
      </c>
      <c r="F64" s="7"/>
      <c r="G64" s="7"/>
      <c r="H64" s="7"/>
      <c r="I64" s="7"/>
      <c r="J64" s="7"/>
      <c r="K64" s="7"/>
      <c r="L64" s="7"/>
      <c r="M64" s="7"/>
      <c r="N64" s="7"/>
      <c r="O64" s="61" t="s">
        <v>5</v>
      </c>
    </row>
    <row r="65" spans="1:15" s="10" customFormat="1" ht="14.25" customHeight="1">
      <c r="A65" s="29"/>
      <c r="B65" s="185"/>
      <c r="C65" s="186"/>
      <c r="D65" s="187"/>
      <c r="E65" s="11" t="s">
        <v>19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61" t="s">
        <v>5</v>
      </c>
    </row>
    <row r="66" spans="1:15" s="40" customFormat="1" ht="16.5" customHeight="1">
      <c r="A66" s="66"/>
      <c r="B66" s="188" t="s">
        <v>98</v>
      </c>
      <c r="C66" s="189"/>
      <c r="D66" s="189"/>
      <c r="E66" s="70" t="s">
        <v>20</v>
      </c>
      <c r="F66" s="23"/>
      <c r="G66" s="23"/>
      <c r="H66" s="67"/>
      <c r="I66" s="67"/>
      <c r="J66" s="67"/>
      <c r="K66" s="67"/>
      <c r="L66" s="68"/>
      <c r="M66" s="67"/>
      <c r="N66" s="67"/>
      <c r="O66" s="62" t="s">
        <v>5</v>
      </c>
    </row>
    <row r="67" spans="1:15" s="20" customFormat="1" ht="52.5" customHeight="1">
      <c r="A67" s="31" t="s">
        <v>35</v>
      </c>
      <c r="B67" s="134" t="s">
        <v>114</v>
      </c>
      <c r="C67" s="134"/>
      <c r="D67" s="135"/>
      <c r="E67" s="4" t="s">
        <v>21</v>
      </c>
      <c r="F67" s="21">
        <f>SUM(F68:F69)</f>
        <v>1597788</v>
      </c>
      <c r="G67" s="21">
        <f>SUM(G68:G69)</f>
        <v>0</v>
      </c>
      <c r="H67" s="21">
        <f aca="true" t="shared" si="26" ref="H67:N67">SUM(H68:H69)</f>
        <v>326353</v>
      </c>
      <c r="I67" s="21">
        <f t="shared" si="26"/>
        <v>0</v>
      </c>
      <c r="J67" s="21">
        <f t="shared" si="26"/>
        <v>0</v>
      </c>
      <c r="K67" s="21">
        <f t="shared" si="26"/>
        <v>0</v>
      </c>
      <c r="L67" s="21">
        <f t="shared" si="26"/>
        <v>0</v>
      </c>
      <c r="M67" s="21">
        <f t="shared" si="26"/>
        <v>0</v>
      </c>
      <c r="N67" s="21">
        <f t="shared" si="26"/>
        <v>0</v>
      </c>
      <c r="O67" s="21">
        <f>G67</f>
        <v>0</v>
      </c>
    </row>
    <row r="68" spans="1:15" s="40" customFormat="1" ht="36.75" customHeight="1">
      <c r="A68" s="39"/>
      <c r="B68" s="60" t="s">
        <v>43</v>
      </c>
      <c r="C68" s="41" t="s">
        <v>22</v>
      </c>
      <c r="D68" s="37" t="s">
        <v>53</v>
      </c>
      <c r="E68" s="22" t="s">
        <v>23</v>
      </c>
      <c r="F68" s="7">
        <v>173327</v>
      </c>
      <c r="G68" s="7">
        <v>0</v>
      </c>
      <c r="H68" s="23">
        <v>26402</v>
      </c>
      <c r="I68" s="23">
        <f aca="true" t="shared" si="27" ref="I68:N68">SUM(I71:I74)</f>
        <v>0</v>
      </c>
      <c r="J68" s="23">
        <f t="shared" si="27"/>
        <v>0</v>
      </c>
      <c r="K68" s="23">
        <f t="shared" si="27"/>
        <v>0</v>
      </c>
      <c r="L68" s="23">
        <f t="shared" si="27"/>
        <v>0</v>
      </c>
      <c r="M68" s="23">
        <f t="shared" si="27"/>
        <v>0</v>
      </c>
      <c r="N68" s="23">
        <f t="shared" si="27"/>
        <v>0</v>
      </c>
      <c r="O68" s="18" t="s">
        <v>5</v>
      </c>
    </row>
    <row r="69" spans="1:15" s="10" customFormat="1" ht="16.5" customHeight="1">
      <c r="A69" s="29"/>
      <c r="B69" s="125" t="s">
        <v>24</v>
      </c>
      <c r="C69" s="126"/>
      <c r="D69" s="126"/>
      <c r="E69" s="5" t="s">
        <v>25</v>
      </c>
      <c r="F69" s="7">
        <v>1424461</v>
      </c>
      <c r="G69" s="7">
        <v>0</v>
      </c>
      <c r="H69" s="7">
        <v>299951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6" t="s">
        <v>5</v>
      </c>
    </row>
    <row r="70" spans="1:15" s="10" customFormat="1" ht="21" customHeight="1">
      <c r="A70" s="29"/>
      <c r="B70" s="127" t="s">
        <v>26</v>
      </c>
      <c r="C70" s="128"/>
      <c r="D70" s="128"/>
      <c r="E70" s="8" t="s">
        <v>14</v>
      </c>
      <c r="F70" s="15" t="s">
        <v>5</v>
      </c>
      <c r="G70" s="15" t="s">
        <v>5</v>
      </c>
      <c r="H70" s="15" t="s">
        <v>5</v>
      </c>
      <c r="I70" s="15" t="s">
        <v>5</v>
      </c>
      <c r="J70" s="15" t="s">
        <v>5</v>
      </c>
      <c r="K70" s="15" t="s">
        <v>5</v>
      </c>
      <c r="L70" s="15" t="s">
        <v>5</v>
      </c>
      <c r="M70" s="15" t="s">
        <v>5</v>
      </c>
      <c r="N70" s="15" t="s">
        <v>5</v>
      </c>
      <c r="O70" s="6" t="s">
        <v>5</v>
      </c>
    </row>
    <row r="71" spans="1:15" s="10" customFormat="1" ht="17.25" customHeight="1">
      <c r="A71" s="29"/>
      <c r="B71" s="127" t="s">
        <v>115</v>
      </c>
      <c r="C71" s="128"/>
      <c r="D71" s="128"/>
      <c r="E71" s="11" t="s">
        <v>15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6" t="s">
        <v>5</v>
      </c>
    </row>
    <row r="72" spans="1:15" s="10" customFormat="1" ht="15.75" customHeight="1">
      <c r="A72" s="29"/>
      <c r="B72" s="190" t="s">
        <v>116</v>
      </c>
      <c r="C72" s="191"/>
      <c r="D72" s="192"/>
      <c r="E72" s="11" t="s">
        <v>16</v>
      </c>
      <c r="F72" s="7">
        <f>SUM(G72:H72)</f>
        <v>0</v>
      </c>
      <c r="G72" s="7">
        <v>0</v>
      </c>
      <c r="H72" s="7">
        <v>0</v>
      </c>
      <c r="I72" s="7"/>
      <c r="J72" s="7"/>
      <c r="K72" s="7"/>
      <c r="L72" s="7"/>
      <c r="M72" s="7"/>
      <c r="N72" s="7"/>
      <c r="O72" s="6" t="s">
        <v>5</v>
      </c>
    </row>
    <row r="73" spans="1:15" s="10" customFormat="1" ht="16.5" customHeight="1">
      <c r="A73" s="29"/>
      <c r="B73" s="185"/>
      <c r="C73" s="186"/>
      <c r="D73" s="187"/>
      <c r="E73" s="11" t="s">
        <v>19</v>
      </c>
      <c r="F73" s="7">
        <v>0</v>
      </c>
      <c r="G73" s="7">
        <v>0</v>
      </c>
      <c r="H73" s="7">
        <v>0</v>
      </c>
      <c r="I73" s="7"/>
      <c r="J73" s="7"/>
      <c r="K73" s="7"/>
      <c r="L73" s="7"/>
      <c r="M73" s="7"/>
      <c r="N73" s="7"/>
      <c r="O73" s="6"/>
    </row>
    <row r="74" spans="1:15" s="10" customFormat="1" ht="17.25" customHeight="1">
      <c r="A74" s="35"/>
      <c r="B74" s="129" t="s">
        <v>117</v>
      </c>
      <c r="C74" s="130"/>
      <c r="D74" s="130"/>
      <c r="E74" s="11" t="s">
        <v>20</v>
      </c>
      <c r="F74" s="7"/>
      <c r="G74" s="7"/>
      <c r="H74" s="7"/>
      <c r="I74" s="7"/>
      <c r="J74" s="7"/>
      <c r="K74" s="7"/>
      <c r="L74" s="7"/>
      <c r="M74" s="7"/>
      <c r="N74" s="7"/>
      <c r="O74" s="6" t="s">
        <v>5</v>
      </c>
    </row>
    <row r="75" spans="1:15" s="89" customFormat="1" ht="24" customHeight="1">
      <c r="A75" s="31" t="s">
        <v>36</v>
      </c>
      <c r="B75" s="193" t="s">
        <v>105</v>
      </c>
      <c r="C75" s="193"/>
      <c r="D75" s="194"/>
      <c r="E75" s="4" t="s">
        <v>21</v>
      </c>
      <c r="F75" s="13">
        <f>SUM(F76:F77)</f>
        <v>51000000</v>
      </c>
      <c r="G75" s="13">
        <f aca="true" t="shared" si="28" ref="G75:N75">SUM(G76:G77)</f>
        <v>0</v>
      </c>
      <c r="H75" s="13">
        <f t="shared" si="28"/>
        <v>500000</v>
      </c>
      <c r="I75" s="13">
        <f t="shared" si="28"/>
        <v>500000</v>
      </c>
      <c r="J75" s="13">
        <f t="shared" si="28"/>
        <v>8000000</v>
      </c>
      <c r="K75" s="13">
        <f t="shared" si="28"/>
        <v>8000000</v>
      </c>
      <c r="L75" s="13">
        <f t="shared" si="28"/>
        <v>12000000</v>
      </c>
      <c r="M75" s="13">
        <f t="shared" si="28"/>
        <v>12000000</v>
      </c>
      <c r="N75" s="13">
        <f t="shared" si="28"/>
        <v>10000000</v>
      </c>
      <c r="O75" s="88">
        <v>51000000</v>
      </c>
    </row>
    <row r="76" spans="1:15" s="10" customFormat="1" ht="17.25" customHeight="1">
      <c r="A76" s="39"/>
      <c r="B76" s="195"/>
      <c r="C76" s="195"/>
      <c r="D76" s="196"/>
      <c r="E76" s="22" t="s">
        <v>23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6" t="s">
        <v>5</v>
      </c>
    </row>
    <row r="77" spans="1:15" s="10" customFormat="1" ht="17.25" customHeight="1">
      <c r="A77" s="29"/>
      <c r="B77" s="197"/>
      <c r="C77" s="197"/>
      <c r="D77" s="198"/>
      <c r="E77" s="5" t="s">
        <v>25</v>
      </c>
      <c r="F77" s="7">
        <f>SUM(F79:F82)</f>
        <v>51000000</v>
      </c>
      <c r="G77" s="7">
        <f aca="true" t="shared" si="29" ref="G77:N77">SUM(G79:G82)</f>
        <v>0</v>
      </c>
      <c r="H77" s="7">
        <f t="shared" si="29"/>
        <v>500000</v>
      </c>
      <c r="I77" s="7">
        <f t="shared" si="29"/>
        <v>500000</v>
      </c>
      <c r="J77" s="7">
        <f t="shared" si="29"/>
        <v>8000000</v>
      </c>
      <c r="K77" s="7">
        <f t="shared" si="29"/>
        <v>8000000</v>
      </c>
      <c r="L77" s="7">
        <f t="shared" si="29"/>
        <v>12000000</v>
      </c>
      <c r="M77" s="7">
        <f t="shared" si="29"/>
        <v>12000000</v>
      </c>
      <c r="N77" s="7">
        <f t="shared" si="29"/>
        <v>10000000</v>
      </c>
      <c r="O77" s="6" t="s">
        <v>5</v>
      </c>
    </row>
    <row r="78" spans="1:15" s="10" customFormat="1" ht="17.25" customHeight="1">
      <c r="A78" s="29"/>
      <c r="B78" s="199" t="s">
        <v>39</v>
      </c>
      <c r="C78" s="202" t="s">
        <v>121</v>
      </c>
      <c r="D78" s="202" t="s">
        <v>40</v>
      </c>
      <c r="E78" s="8" t="s">
        <v>14</v>
      </c>
      <c r="F78" s="15" t="s">
        <v>5</v>
      </c>
      <c r="G78" s="15" t="s">
        <v>5</v>
      </c>
      <c r="H78" s="15" t="s">
        <v>5</v>
      </c>
      <c r="I78" s="15" t="s">
        <v>5</v>
      </c>
      <c r="J78" s="15" t="s">
        <v>5</v>
      </c>
      <c r="K78" s="15" t="s">
        <v>5</v>
      </c>
      <c r="L78" s="15" t="s">
        <v>5</v>
      </c>
      <c r="M78" s="15" t="s">
        <v>5</v>
      </c>
      <c r="N78" s="15" t="s">
        <v>5</v>
      </c>
      <c r="O78" s="15" t="s">
        <v>5</v>
      </c>
    </row>
    <row r="79" spans="1:15" s="10" customFormat="1" ht="17.25" customHeight="1">
      <c r="A79" s="29"/>
      <c r="B79" s="200"/>
      <c r="C79" s="203"/>
      <c r="D79" s="203"/>
      <c r="E79" s="11" t="s">
        <v>15</v>
      </c>
      <c r="F79" s="7">
        <f>SUM(G79:N79)</f>
        <v>23800000</v>
      </c>
      <c r="G79" s="7">
        <v>0</v>
      </c>
      <c r="H79" s="7">
        <v>0</v>
      </c>
      <c r="I79" s="7">
        <v>0</v>
      </c>
      <c r="J79" s="7">
        <v>4400000</v>
      </c>
      <c r="K79" s="7">
        <v>4400000</v>
      </c>
      <c r="L79" s="7">
        <v>6600000</v>
      </c>
      <c r="M79" s="7">
        <v>6600000</v>
      </c>
      <c r="N79" s="7">
        <v>1800000</v>
      </c>
      <c r="O79" s="15" t="s">
        <v>5</v>
      </c>
    </row>
    <row r="80" spans="1:15" s="10" customFormat="1" ht="17.25" customHeight="1">
      <c r="A80" s="29"/>
      <c r="B80" s="200"/>
      <c r="C80" s="203"/>
      <c r="D80" s="203"/>
      <c r="E80" s="11" t="s">
        <v>16</v>
      </c>
      <c r="F80" s="7"/>
      <c r="G80" s="7"/>
      <c r="H80" s="7"/>
      <c r="I80" s="7"/>
      <c r="J80" s="7"/>
      <c r="K80" s="7"/>
      <c r="L80" s="7"/>
      <c r="M80" s="7"/>
      <c r="N80" s="7"/>
      <c r="O80" s="15" t="s">
        <v>5</v>
      </c>
    </row>
    <row r="81" spans="1:15" s="10" customFormat="1" ht="17.25" customHeight="1">
      <c r="A81" s="29"/>
      <c r="B81" s="201"/>
      <c r="C81" s="204"/>
      <c r="D81" s="204"/>
      <c r="E81" s="11" t="s">
        <v>19</v>
      </c>
      <c r="F81" s="7">
        <f>G81+H81+I81+J81+K81+L81+M81+N81</f>
        <v>13700000</v>
      </c>
      <c r="G81" s="7">
        <v>0</v>
      </c>
      <c r="H81" s="7">
        <v>500000</v>
      </c>
      <c r="I81" s="7">
        <v>500000</v>
      </c>
      <c r="J81" s="7">
        <v>1440000</v>
      </c>
      <c r="K81" s="7">
        <v>1440000</v>
      </c>
      <c r="L81" s="7">
        <v>2160000</v>
      </c>
      <c r="M81" s="7">
        <v>2160000</v>
      </c>
      <c r="N81" s="7">
        <v>5500000</v>
      </c>
      <c r="O81" s="15" t="s">
        <v>5</v>
      </c>
    </row>
    <row r="82" spans="1:15" s="10" customFormat="1" ht="17.25" customHeight="1">
      <c r="A82" s="35"/>
      <c r="B82" s="205" t="s">
        <v>41</v>
      </c>
      <c r="C82" s="206"/>
      <c r="D82" s="206"/>
      <c r="E82" s="11" t="s">
        <v>122</v>
      </c>
      <c r="F82" s="7">
        <f>SUM(G82:N82)</f>
        <v>13500000</v>
      </c>
      <c r="G82" s="7">
        <v>0</v>
      </c>
      <c r="H82" s="7">
        <v>0</v>
      </c>
      <c r="I82" s="7">
        <v>0</v>
      </c>
      <c r="J82" s="7">
        <v>2160000</v>
      </c>
      <c r="K82" s="7">
        <v>2160000</v>
      </c>
      <c r="L82" s="7">
        <v>3240000</v>
      </c>
      <c r="M82" s="7">
        <v>3240000</v>
      </c>
      <c r="N82" s="7">
        <v>2700000</v>
      </c>
      <c r="O82" s="15" t="s">
        <v>5</v>
      </c>
    </row>
    <row r="83" spans="1:15" s="53" customFormat="1" ht="21.75" customHeight="1">
      <c r="A83" s="93" t="s">
        <v>2</v>
      </c>
      <c r="B83" s="207" t="s">
        <v>38</v>
      </c>
      <c r="C83" s="208"/>
      <c r="D83" s="208"/>
      <c r="E83" s="94" t="s">
        <v>5</v>
      </c>
      <c r="F83" s="92">
        <f>F94+F102+F110+F118+F126+F134+F142+F150+F158+F166+F172+F178+F190+F196+F202+F208+F86+F184</f>
        <v>11776278.8</v>
      </c>
      <c r="G83" s="92">
        <f aca="true" t="shared" si="30" ref="G83:O83">G94+G102+G110+G118+G126+G134+G142+G150+G158+G166+G172+G178+G190+G196+G202+G208+G86+G184</f>
        <v>0</v>
      </c>
      <c r="H83" s="92">
        <f t="shared" si="30"/>
        <v>4182947.5</v>
      </c>
      <c r="I83" s="92">
        <f t="shared" si="30"/>
        <v>4737672.5</v>
      </c>
      <c r="J83" s="92">
        <f t="shared" si="30"/>
        <v>1832203.8</v>
      </c>
      <c r="K83" s="92">
        <f t="shared" si="30"/>
        <v>0</v>
      </c>
      <c r="L83" s="92">
        <f t="shared" si="30"/>
        <v>0</v>
      </c>
      <c r="M83" s="92">
        <f t="shared" si="30"/>
        <v>0</v>
      </c>
      <c r="N83" s="92">
        <f t="shared" si="30"/>
        <v>0</v>
      </c>
      <c r="O83" s="92">
        <f t="shared" si="30"/>
        <v>7921309</v>
      </c>
    </row>
    <row r="84" spans="1:15" s="20" customFormat="1" ht="16.5" customHeight="1">
      <c r="A84" s="32"/>
      <c r="B84" s="42" t="s">
        <v>5</v>
      </c>
      <c r="C84" s="18" t="s">
        <v>5</v>
      </c>
      <c r="D84" s="18" t="s">
        <v>5</v>
      </c>
      <c r="E84" s="22" t="s">
        <v>12</v>
      </c>
      <c r="F84" s="43">
        <f aca="true" t="shared" si="31" ref="F84:N85">F95+F103+F111+F119+F127+F135+F143+F151+F159+F167+F173+F179+F191+F197+F203+F209+F87+F185</f>
        <v>3690195.8</v>
      </c>
      <c r="G84" s="43">
        <f t="shared" si="31"/>
        <v>0</v>
      </c>
      <c r="H84" s="43">
        <f t="shared" si="31"/>
        <v>1591638.5</v>
      </c>
      <c r="I84" s="43">
        <f t="shared" si="31"/>
        <v>1137672.5</v>
      </c>
      <c r="J84" s="43">
        <f t="shared" si="31"/>
        <v>302203.8</v>
      </c>
      <c r="K84" s="43">
        <f t="shared" si="31"/>
        <v>0</v>
      </c>
      <c r="L84" s="43">
        <f t="shared" si="31"/>
        <v>0</v>
      </c>
      <c r="M84" s="43">
        <f t="shared" si="31"/>
        <v>0</v>
      </c>
      <c r="N84" s="43">
        <f t="shared" si="31"/>
        <v>0</v>
      </c>
      <c r="O84" s="18" t="s">
        <v>5</v>
      </c>
    </row>
    <row r="85" spans="1:15" s="20" customFormat="1" ht="17.25" customHeight="1">
      <c r="A85" s="44"/>
      <c r="B85" s="42" t="s">
        <v>5</v>
      </c>
      <c r="C85" s="18" t="s">
        <v>5</v>
      </c>
      <c r="D85" s="18" t="s">
        <v>5</v>
      </c>
      <c r="E85" s="22" t="s">
        <v>13</v>
      </c>
      <c r="F85" s="43">
        <f t="shared" si="31"/>
        <v>8086083</v>
      </c>
      <c r="G85" s="43">
        <f t="shared" si="31"/>
        <v>0</v>
      </c>
      <c r="H85" s="43">
        <f t="shared" si="31"/>
        <v>2591309</v>
      </c>
      <c r="I85" s="43">
        <f t="shared" si="31"/>
        <v>3600000</v>
      </c>
      <c r="J85" s="43">
        <f t="shared" si="31"/>
        <v>1530000</v>
      </c>
      <c r="K85" s="43">
        <f t="shared" si="31"/>
        <v>0</v>
      </c>
      <c r="L85" s="43">
        <f t="shared" si="31"/>
        <v>0</v>
      </c>
      <c r="M85" s="43">
        <f t="shared" si="31"/>
        <v>0</v>
      </c>
      <c r="N85" s="43">
        <f t="shared" si="31"/>
        <v>0</v>
      </c>
      <c r="O85" s="18" t="s">
        <v>5</v>
      </c>
    </row>
    <row r="86" spans="1:15" s="89" customFormat="1" ht="24" customHeight="1" hidden="1">
      <c r="A86" s="31" t="s">
        <v>42</v>
      </c>
      <c r="B86" s="193" t="s">
        <v>105</v>
      </c>
      <c r="C86" s="193"/>
      <c r="D86" s="194"/>
      <c r="E86" s="4" t="s">
        <v>21</v>
      </c>
      <c r="F86" s="13">
        <f>SUM(F87:F88)</f>
        <v>0</v>
      </c>
      <c r="G86" s="13">
        <f aca="true" t="shared" si="32" ref="G86:N86">SUM(G87:G88)</f>
        <v>0</v>
      </c>
      <c r="H86" s="13">
        <f t="shared" si="32"/>
        <v>0</v>
      </c>
      <c r="I86" s="13">
        <f t="shared" si="32"/>
        <v>0</v>
      </c>
      <c r="J86" s="13">
        <f t="shared" si="32"/>
        <v>0</v>
      </c>
      <c r="K86" s="13">
        <f t="shared" si="32"/>
        <v>0</v>
      </c>
      <c r="L86" s="13">
        <f t="shared" si="32"/>
        <v>0</v>
      </c>
      <c r="M86" s="13">
        <f t="shared" si="32"/>
        <v>0</v>
      </c>
      <c r="N86" s="13">
        <f t="shared" si="32"/>
        <v>0</v>
      </c>
      <c r="O86" s="88">
        <v>0</v>
      </c>
    </row>
    <row r="87" spans="1:15" s="10" customFormat="1" ht="17.25" customHeight="1" hidden="1">
      <c r="A87" s="39"/>
      <c r="B87" s="195"/>
      <c r="C87" s="195"/>
      <c r="D87" s="196"/>
      <c r="E87" s="22" t="s">
        <v>23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6" t="s">
        <v>5</v>
      </c>
    </row>
    <row r="88" spans="1:15" s="10" customFormat="1" ht="17.25" customHeight="1" hidden="1">
      <c r="A88" s="29"/>
      <c r="B88" s="197"/>
      <c r="C88" s="197"/>
      <c r="D88" s="198"/>
      <c r="E88" s="5" t="s">
        <v>25</v>
      </c>
      <c r="F88" s="7">
        <f>SUM(F90:F93)</f>
        <v>0</v>
      </c>
      <c r="G88" s="7">
        <f aca="true" t="shared" si="33" ref="G88:N88">SUM(G90:G93)</f>
        <v>0</v>
      </c>
      <c r="H88" s="7">
        <f t="shared" si="33"/>
        <v>0</v>
      </c>
      <c r="I88" s="7">
        <f t="shared" si="33"/>
        <v>0</v>
      </c>
      <c r="J88" s="7">
        <f t="shared" si="33"/>
        <v>0</v>
      </c>
      <c r="K88" s="7">
        <f t="shared" si="33"/>
        <v>0</v>
      </c>
      <c r="L88" s="7">
        <f t="shared" si="33"/>
        <v>0</v>
      </c>
      <c r="M88" s="7">
        <f t="shared" si="33"/>
        <v>0</v>
      </c>
      <c r="N88" s="7">
        <f t="shared" si="33"/>
        <v>0</v>
      </c>
      <c r="O88" s="6" t="s">
        <v>5</v>
      </c>
    </row>
    <row r="89" spans="1:15" s="10" customFormat="1" ht="17.25" customHeight="1" hidden="1">
      <c r="A89" s="29"/>
      <c r="B89" s="199" t="s">
        <v>39</v>
      </c>
      <c r="C89" s="202" t="s">
        <v>121</v>
      </c>
      <c r="D89" s="202" t="s">
        <v>131</v>
      </c>
      <c r="E89" s="8" t="s">
        <v>14</v>
      </c>
      <c r="F89" s="15" t="s">
        <v>5</v>
      </c>
      <c r="G89" s="15" t="s">
        <v>5</v>
      </c>
      <c r="H89" s="15" t="s">
        <v>5</v>
      </c>
      <c r="I89" s="15" t="s">
        <v>5</v>
      </c>
      <c r="J89" s="15" t="s">
        <v>5</v>
      </c>
      <c r="K89" s="15" t="s">
        <v>5</v>
      </c>
      <c r="L89" s="15" t="s">
        <v>5</v>
      </c>
      <c r="M89" s="15" t="s">
        <v>5</v>
      </c>
      <c r="N89" s="15" t="s">
        <v>5</v>
      </c>
      <c r="O89" s="15" t="s">
        <v>5</v>
      </c>
    </row>
    <row r="90" spans="1:15" s="10" customFormat="1" ht="17.25" customHeight="1" hidden="1">
      <c r="A90" s="29"/>
      <c r="B90" s="200"/>
      <c r="C90" s="203"/>
      <c r="D90" s="203"/>
      <c r="E90" s="11" t="s">
        <v>15</v>
      </c>
      <c r="F90" s="7">
        <f>SUM(G90:N90)</f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15" t="s">
        <v>5</v>
      </c>
    </row>
    <row r="91" spans="1:15" s="10" customFormat="1" ht="14.25" customHeight="1" hidden="1">
      <c r="A91" s="29"/>
      <c r="B91" s="200"/>
      <c r="C91" s="203"/>
      <c r="D91" s="203"/>
      <c r="E91" s="11" t="s">
        <v>16</v>
      </c>
      <c r="F91" s="7"/>
      <c r="G91" s="7"/>
      <c r="H91" s="7"/>
      <c r="I91" s="7"/>
      <c r="J91" s="7"/>
      <c r="K91" s="7"/>
      <c r="L91" s="7"/>
      <c r="M91" s="7"/>
      <c r="N91" s="7"/>
      <c r="O91" s="15" t="s">
        <v>5</v>
      </c>
    </row>
    <row r="92" spans="1:15" s="10" customFormat="1" ht="13.5" customHeight="1" hidden="1">
      <c r="A92" s="29"/>
      <c r="B92" s="201"/>
      <c r="C92" s="204"/>
      <c r="D92" s="204"/>
      <c r="E92" s="11" t="s">
        <v>19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15" t="s">
        <v>5</v>
      </c>
    </row>
    <row r="93" spans="1:15" s="10" customFormat="1" ht="17.25" customHeight="1" hidden="1">
      <c r="A93" s="35"/>
      <c r="B93" s="205" t="s">
        <v>140</v>
      </c>
      <c r="C93" s="206"/>
      <c r="D93" s="206"/>
      <c r="E93" s="11" t="s">
        <v>122</v>
      </c>
      <c r="F93" s="7">
        <f>SUM(G93:N93)</f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15" t="s">
        <v>5</v>
      </c>
    </row>
    <row r="94" spans="1:15" ht="16.5" customHeight="1" hidden="1">
      <c r="A94" s="30" t="s">
        <v>48</v>
      </c>
      <c r="B94" s="209" t="s">
        <v>123</v>
      </c>
      <c r="C94" s="210"/>
      <c r="D94" s="211"/>
      <c r="E94" s="12" t="s">
        <v>21</v>
      </c>
      <c r="F94" s="13">
        <f aca="true" t="shared" si="34" ref="F94:N94">SUM(F95:F96)</f>
        <v>0</v>
      </c>
      <c r="G94" s="13">
        <f t="shared" si="34"/>
        <v>0</v>
      </c>
      <c r="H94" s="13">
        <f>SUM(H95:H96)</f>
        <v>0</v>
      </c>
      <c r="I94" s="13">
        <f>SUM(I95:I96)</f>
        <v>0</v>
      </c>
      <c r="J94" s="13">
        <f t="shared" si="34"/>
        <v>0</v>
      </c>
      <c r="K94" s="13">
        <f t="shared" si="34"/>
        <v>0</v>
      </c>
      <c r="L94" s="13">
        <f t="shared" si="34"/>
        <v>0</v>
      </c>
      <c r="M94" s="13">
        <f t="shared" si="34"/>
        <v>0</v>
      </c>
      <c r="N94" s="13">
        <f t="shared" si="34"/>
        <v>0</v>
      </c>
      <c r="O94" s="13">
        <v>0</v>
      </c>
    </row>
    <row r="95" spans="1:15" ht="12.75" customHeight="1" hidden="1">
      <c r="A95" s="28"/>
      <c r="B95" s="209"/>
      <c r="C95" s="210"/>
      <c r="D95" s="211"/>
      <c r="E95" s="5" t="s">
        <v>23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6" t="s">
        <v>5</v>
      </c>
    </row>
    <row r="96" spans="1:15" ht="14.25" customHeight="1" hidden="1">
      <c r="A96" s="28"/>
      <c r="B96" s="212"/>
      <c r="C96" s="213"/>
      <c r="D96" s="214"/>
      <c r="E96" s="5" t="s">
        <v>25</v>
      </c>
      <c r="F96" s="7">
        <f>SUM(F98:F100)</f>
        <v>0</v>
      </c>
      <c r="G96" s="7">
        <f>SUM(G98:G100)</f>
        <v>0</v>
      </c>
      <c r="H96" s="7">
        <f>SUM(H98:H100)</f>
        <v>0</v>
      </c>
      <c r="I96" s="7">
        <f>SUM(I98:I100)</f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6" t="s">
        <v>5</v>
      </c>
    </row>
    <row r="97" spans="1:15" ht="12.75" hidden="1">
      <c r="A97" s="28"/>
      <c r="B97" s="199" t="s">
        <v>39</v>
      </c>
      <c r="C97" s="202" t="s">
        <v>22</v>
      </c>
      <c r="D97" s="202" t="s">
        <v>80</v>
      </c>
      <c r="E97" s="8" t="s">
        <v>14</v>
      </c>
      <c r="F97" s="15" t="s">
        <v>5</v>
      </c>
      <c r="G97" s="15" t="s">
        <v>5</v>
      </c>
      <c r="H97" s="15" t="s">
        <v>5</v>
      </c>
      <c r="I97" s="15" t="s">
        <v>5</v>
      </c>
      <c r="J97" s="15" t="s">
        <v>5</v>
      </c>
      <c r="K97" s="15" t="s">
        <v>5</v>
      </c>
      <c r="L97" s="15" t="s">
        <v>5</v>
      </c>
      <c r="M97" s="15" t="s">
        <v>5</v>
      </c>
      <c r="N97" s="15" t="s">
        <v>5</v>
      </c>
      <c r="O97" s="6" t="s">
        <v>5</v>
      </c>
    </row>
    <row r="98" spans="1:15" ht="12.75" hidden="1">
      <c r="A98" s="28"/>
      <c r="B98" s="200"/>
      <c r="C98" s="203"/>
      <c r="D98" s="203"/>
      <c r="E98" s="11" t="s">
        <v>17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6" t="s">
        <v>5</v>
      </c>
    </row>
    <row r="99" spans="1:15" ht="12.75" hidden="1">
      <c r="A99" s="28"/>
      <c r="B99" s="200"/>
      <c r="C99" s="203"/>
      <c r="D99" s="203"/>
      <c r="E99" s="11" t="s">
        <v>18</v>
      </c>
      <c r="F99" s="7"/>
      <c r="G99" s="7"/>
      <c r="H99" s="7"/>
      <c r="I99" s="7"/>
      <c r="J99" s="7"/>
      <c r="K99" s="7"/>
      <c r="L99" s="7"/>
      <c r="M99" s="7"/>
      <c r="N99" s="7"/>
      <c r="O99" s="6" t="s">
        <v>5</v>
      </c>
    </row>
    <row r="100" spans="1:15" ht="12.75" hidden="1">
      <c r="A100" s="28"/>
      <c r="B100" s="201"/>
      <c r="C100" s="204"/>
      <c r="D100" s="204"/>
      <c r="E100" s="11" t="s">
        <v>19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6" t="s">
        <v>5</v>
      </c>
    </row>
    <row r="101" spans="1:15" ht="13.5" customHeight="1" hidden="1">
      <c r="A101" s="34"/>
      <c r="B101" s="129" t="s">
        <v>41</v>
      </c>
      <c r="C101" s="130"/>
      <c r="D101" s="130"/>
      <c r="E101" s="11" t="s">
        <v>20</v>
      </c>
      <c r="F101" s="7"/>
      <c r="G101" s="7"/>
      <c r="H101" s="7"/>
      <c r="I101" s="7"/>
      <c r="J101" s="7"/>
      <c r="K101" s="15"/>
      <c r="L101" s="7"/>
      <c r="M101" s="7"/>
      <c r="N101" s="7"/>
      <c r="O101" s="6" t="s">
        <v>5</v>
      </c>
    </row>
    <row r="102" spans="1:15" ht="15" customHeight="1">
      <c r="A102" s="30" t="s">
        <v>48</v>
      </c>
      <c r="B102" s="209" t="s">
        <v>124</v>
      </c>
      <c r="C102" s="210"/>
      <c r="D102" s="211"/>
      <c r="E102" s="12" t="s">
        <v>21</v>
      </c>
      <c r="F102" s="13">
        <f aca="true" t="shared" si="35" ref="F102:N102">SUM(F103:F104)</f>
        <v>4600000</v>
      </c>
      <c r="G102" s="13">
        <f t="shared" si="35"/>
        <v>0</v>
      </c>
      <c r="H102" s="13">
        <f t="shared" si="35"/>
        <v>1000000</v>
      </c>
      <c r="I102" s="13">
        <f t="shared" si="35"/>
        <v>3600000</v>
      </c>
      <c r="J102" s="13">
        <f t="shared" si="35"/>
        <v>0</v>
      </c>
      <c r="K102" s="13">
        <f t="shared" si="35"/>
        <v>0</v>
      </c>
      <c r="L102" s="13">
        <f t="shared" si="35"/>
        <v>0</v>
      </c>
      <c r="M102" s="13">
        <f t="shared" si="35"/>
        <v>0</v>
      </c>
      <c r="N102" s="13">
        <f t="shared" si="35"/>
        <v>0</v>
      </c>
      <c r="O102" s="13">
        <f>G102+H102+I102</f>
        <v>4600000</v>
      </c>
    </row>
    <row r="103" spans="1:15" ht="13.5" customHeight="1">
      <c r="A103" s="28"/>
      <c r="B103" s="209"/>
      <c r="C103" s="210"/>
      <c r="D103" s="211"/>
      <c r="E103" s="5" t="s">
        <v>23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6" t="s">
        <v>5</v>
      </c>
    </row>
    <row r="104" spans="1:15" ht="12.75">
      <c r="A104" s="28"/>
      <c r="B104" s="212"/>
      <c r="C104" s="213"/>
      <c r="D104" s="214"/>
      <c r="E104" s="5" t="s">
        <v>25</v>
      </c>
      <c r="F104" s="7">
        <f>SUM(F106:F108)</f>
        <v>4600000</v>
      </c>
      <c r="G104" s="7">
        <f>SUM(G106:G108)</f>
        <v>0</v>
      </c>
      <c r="H104" s="7">
        <f>SUM(H106:H108)</f>
        <v>1000000</v>
      </c>
      <c r="I104" s="7">
        <f>SUM(I106:I108)</f>
        <v>3600000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6" t="s">
        <v>5</v>
      </c>
    </row>
    <row r="105" spans="1:15" ht="12.75" customHeight="1">
      <c r="A105" s="28"/>
      <c r="B105" s="199" t="s">
        <v>39</v>
      </c>
      <c r="C105" s="202" t="s">
        <v>125</v>
      </c>
      <c r="D105" s="202" t="s">
        <v>126</v>
      </c>
      <c r="E105" s="8" t="s">
        <v>14</v>
      </c>
      <c r="F105" s="15" t="s">
        <v>5</v>
      </c>
      <c r="G105" s="15" t="s">
        <v>5</v>
      </c>
      <c r="H105" s="15" t="s">
        <v>5</v>
      </c>
      <c r="I105" s="15" t="s">
        <v>5</v>
      </c>
      <c r="J105" s="15" t="s">
        <v>5</v>
      </c>
      <c r="K105" s="15" t="s">
        <v>5</v>
      </c>
      <c r="L105" s="15" t="s">
        <v>5</v>
      </c>
      <c r="M105" s="15" t="s">
        <v>5</v>
      </c>
      <c r="N105" s="15" t="s">
        <v>5</v>
      </c>
      <c r="O105" s="6" t="s">
        <v>5</v>
      </c>
    </row>
    <row r="106" spans="1:15" ht="12.75">
      <c r="A106" s="28"/>
      <c r="B106" s="200"/>
      <c r="C106" s="203"/>
      <c r="D106" s="203"/>
      <c r="E106" s="11" t="s">
        <v>17</v>
      </c>
      <c r="F106" s="7">
        <f>SUM(G106:N106)</f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6" t="s">
        <v>5</v>
      </c>
    </row>
    <row r="107" spans="1:15" ht="12.75">
      <c r="A107" s="28"/>
      <c r="B107" s="200"/>
      <c r="C107" s="203"/>
      <c r="D107" s="203"/>
      <c r="E107" s="11" t="s">
        <v>18</v>
      </c>
      <c r="F107" s="7"/>
      <c r="G107" s="7"/>
      <c r="H107" s="7"/>
      <c r="I107" s="7"/>
      <c r="J107" s="7"/>
      <c r="K107" s="7"/>
      <c r="L107" s="7"/>
      <c r="M107" s="7"/>
      <c r="N107" s="7"/>
      <c r="O107" s="6" t="s">
        <v>5</v>
      </c>
    </row>
    <row r="108" spans="1:15" ht="17.25" customHeight="1">
      <c r="A108" s="28"/>
      <c r="B108" s="201"/>
      <c r="C108" s="204"/>
      <c r="D108" s="204"/>
      <c r="E108" s="11" t="s">
        <v>19</v>
      </c>
      <c r="F108" s="7">
        <f>SUM(G108:I108)</f>
        <v>4600000</v>
      </c>
      <c r="G108" s="7">
        <v>0</v>
      </c>
      <c r="H108" s="7">
        <v>1000000</v>
      </c>
      <c r="I108" s="7">
        <v>3600000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6" t="s">
        <v>5</v>
      </c>
    </row>
    <row r="109" spans="1:15" s="59" customFormat="1" ht="43.5" customHeight="1">
      <c r="A109" s="54"/>
      <c r="B109" s="176" t="s">
        <v>140</v>
      </c>
      <c r="C109" s="215"/>
      <c r="D109" s="215"/>
      <c r="E109" s="55" t="s">
        <v>20</v>
      </c>
      <c r="F109" s="56"/>
      <c r="G109" s="56"/>
      <c r="H109" s="56"/>
      <c r="I109" s="56"/>
      <c r="J109" s="56"/>
      <c r="K109" s="57"/>
      <c r="L109" s="56"/>
      <c r="M109" s="56"/>
      <c r="N109" s="56"/>
      <c r="O109" s="58" t="s">
        <v>5</v>
      </c>
    </row>
    <row r="110" spans="1:15" s="20" customFormat="1" ht="35.25" customHeight="1">
      <c r="A110" s="31" t="s">
        <v>30</v>
      </c>
      <c r="B110" s="216" t="s">
        <v>63</v>
      </c>
      <c r="C110" s="216"/>
      <c r="D110" s="217"/>
      <c r="E110" s="4" t="s">
        <v>21</v>
      </c>
      <c r="F110" s="21">
        <f aca="true" t="shared" si="36" ref="F110:N110">SUM(F111:F112)</f>
        <v>0</v>
      </c>
      <c r="G110" s="21">
        <f t="shared" si="36"/>
        <v>0</v>
      </c>
      <c r="H110" s="21">
        <f t="shared" si="36"/>
        <v>65258</v>
      </c>
      <c r="I110" s="21">
        <f t="shared" si="36"/>
        <v>0</v>
      </c>
      <c r="J110" s="21">
        <f t="shared" si="36"/>
        <v>0</v>
      </c>
      <c r="K110" s="21">
        <f t="shared" si="36"/>
        <v>0</v>
      </c>
      <c r="L110" s="21">
        <f t="shared" si="36"/>
        <v>0</v>
      </c>
      <c r="M110" s="21">
        <f t="shared" si="36"/>
        <v>0</v>
      </c>
      <c r="N110" s="21">
        <f t="shared" si="36"/>
        <v>0</v>
      </c>
      <c r="O110" s="21">
        <f>H110</f>
        <v>65258</v>
      </c>
    </row>
    <row r="111" spans="1:15" ht="18.75" customHeight="1">
      <c r="A111" s="28"/>
      <c r="B111" s="216"/>
      <c r="C111" s="216"/>
      <c r="D111" s="217"/>
      <c r="E111" s="5" t="s">
        <v>23</v>
      </c>
      <c r="F111" s="7">
        <v>0</v>
      </c>
      <c r="G111" s="7">
        <v>0</v>
      </c>
      <c r="H111" s="7"/>
      <c r="I111" s="7"/>
      <c r="J111" s="7"/>
      <c r="K111" s="7"/>
      <c r="L111" s="7"/>
      <c r="M111" s="7"/>
      <c r="N111" s="7"/>
      <c r="O111" s="6" t="s">
        <v>5</v>
      </c>
    </row>
    <row r="112" spans="1:15" ht="15" customHeight="1">
      <c r="A112" s="28"/>
      <c r="B112" s="218"/>
      <c r="C112" s="218"/>
      <c r="D112" s="219"/>
      <c r="E112" s="5" t="s">
        <v>25</v>
      </c>
      <c r="F112" s="7">
        <v>0</v>
      </c>
      <c r="G112" s="7">
        <v>0</v>
      </c>
      <c r="H112" s="7">
        <f aca="true" t="shared" si="37" ref="H112:N112">H116</f>
        <v>65258</v>
      </c>
      <c r="I112" s="7">
        <f t="shared" si="37"/>
        <v>0</v>
      </c>
      <c r="J112" s="7">
        <f t="shared" si="37"/>
        <v>0</v>
      </c>
      <c r="K112" s="7">
        <f t="shared" si="37"/>
        <v>0</v>
      </c>
      <c r="L112" s="7">
        <f t="shared" si="37"/>
        <v>0</v>
      </c>
      <c r="M112" s="7">
        <f t="shared" si="37"/>
        <v>0</v>
      </c>
      <c r="N112" s="7">
        <f t="shared" si="37"/>
        <v>0</v>
      </c>
      <c r="O112" s="6" t="s">
        <v>5</v>
      </c>
    </row>
    <row r="113" spans="1:15" ht="12.75">
      <c r="A113" s="28"/>
      <c r="B113" s="199" t="s">
        <v>43</v>
      </c>
      <c r="C113" s="202" t="s">
        <v>22</v>
      </c>
      <c r="D113" s="202" t="s">
        <v>53</v>
      </c>
      <c r="E113" s="8" t="s">
        <v>14</v>
      </c>
      <c r="F113" s="15" t="s">
        <v>5</v>
      </c>
      <c r="G113" s="15" t="s">
        <v>5</v>
      </c>
      <c r="H113" s="15" t="s">
        <v>5</v>
      </c>
      <c r="I113" s="15" t="s">
        <v>5</v>
      </c>
      <c r="J113" s="15" t="s">
        <v>5</v>
      </c>
      <c r="K113" s="15" t="s">
        <v>5</v>
      </c>
      <c r="L113" s="15" t="s">
        <v>5</v>
      </c>
      <c r="M113" s="15" t="s">
        <v>5</v>
      </c>
      <c r="N113" s="15" t="s">
        <v>5</v>
      </c>
      <c r="O113" s="6" t="s">
        <v>5</v>
      </c>
    </row>
    <row r="114" spans="1:15" ht="12.75">
      <c r="A114" s="28"/>
      <c r="B114" s="200"/>
      <c r="C114" s="203"/>
      <c r="D114" s="203"/>
      <c r="E114" s="11" t="s">
        <v>17</v>
      </c>
      <c r="F114" s="7"/>
      <c r="G114" s="7"/>
      <c r="H114" s="7"/>
      <c r="I114" s="7"/>
      <c r="J114" s="7"/>
      <c r="K114" s="7"/>
      <c r="L114" s="7"/>
      <c r="M114" s="7"/>
      <c r="N114" s="7"/>
      <c r="O114" s="6" t="s">
        <v>5</v>
      </c>
    </row>
    <row r="115" spans="1:15" ht="12.75">
      <c r="A115" s="28"/>
      <c r="B115" s="200"/>
      <c r="C115" s="203"/>
      <c r="D115" s="203"/>
      <c r="E115" s="11" t="s">
        <v>18</v>
      </c>
      <c r="F115" s="7"/>
      <c r="G115" s="7"/>
      <c r="H115" s="7"/>
      <c r="I115" s="7"/>
      <c r="J115" s="7"/>
      <c r="K115" s="7"/>
      <c r="L115" s="7"/>
      <c r="M115" s="7"/>
      <c r="N115" s="7"/>
      <c r="O115" s="6" t="s">
        <v>5</v>
      </c>
    </row>
    <row r="116" spans="1:15" ht="12.75">
      <c r="A116" s="28"/>
      <c r="B116" s="201"/>
      <c r="C116" s="204"/>
      <c r="D116" s="204"/>
      <c r="E116" s="11" t="s">
        <v>19</v>
      </c>
      <c r="F116" s="7">
        <v>160700</v>
      </c>
      <c r="G116" s="7">
        <v>0</v>
      </c>
      <c r="H116" s="7">
        <v>65258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6" t="s">
        <v>5</v>
      </c>
    </row>
    <row r="117" spans="1:15" s="59" customFormat="1" ht="12.75" customHeight="1">
      <c r="A117" s="54"/>
      <c r="B117" s="176" t="s">
        <v>44</v>
      </c>
      <c r="C117" s="215"/>
      <c r="D117" s="215"/>
      <c r="E117" s="55" t="s">
        <v>20</v>
      </c>
      <c r="F117" s="56"/>
      <c r="G117" s="56"/>
      <c r="H117" s="56"/>
      <c r="I117" s="56"/>
      <c r="J117" s="56"/>
      <c r="K117" s="57"/>
      <c r="L117" s="56"/>
      <c r="M117" s="56"/>
      <c r="N117" s="56"/>
      <c r="O117" s="58" t="s">
        <v>5</v>
      </c>
    </row>
    <row r="118" spans="1:15" ht="13.5" customHeight="1">
      <c r="A118" s="30" t="s">
        <v>31</v>
      </c>
      <c r="B118" s="220" t="s">
        <v>45</v>
      </c>
      <c r="C118" s="193"/>
      <c r="D118" s="194"/>
      <c r="E118" s="12" t="s">
        <v>21</v>
      </c>
      <c r="F118" s="13">
        <f aca="true" t="shared" si="38" ref="F118:N118">SUM(F119:F120)</f>
        <v>363000</v>
      </c>
      <c r="G118" s="13">
        <f t="shared" si="38"/>
        <v>0</v>
      </c>
      <c r="H118" s="13">
        <f t="shared" si="38"/>
        <v>0</v>
      </c>
      <c r="I118" s="13">
        <f t="shared" si="38"/>
        <v>0</v>
      </c>
      <c r="J118" s="13">
        <f t="shared" si="38"/>
        <v>330000</v>
      </c>
      <c r="K118" s="13">
        <f t="shared" si="38"/>
        <v>0</v>
      </c>
      <c r="L118" s="13">
        <f t="shared" si="38"/>
        <v>0</v>
      </c>
      <c r="M118" s="13">
        <f t="shared" si="38"/>
        <v>0</v>
      </c>
      <c r="N118" s="13">
        <f t="shared" si="38"/>
        <v>0</v>
      </c>
      <c r="O118" s="13">
        <f>+J118</f>
        <v>330000</v>
      </c>
    </row>
    <row r="119" spans="1:15" ht="12.75" customHeight="1">
      <c r="A119" s="28"/>
      <c r="B119" s="221"/>
      <c r="C119" s="195"/>
      <c r="D119" s="196"/>
      <c r="E119" s="5" t="s">
        <v>23</v>
      </c>
      <c r="F119" s="7"/>
      <c r="G119" s="7"/>
      <c r="H119" s="7"/>
      <c r="I119" s="7"/>
      <c r="J119" s="7"/>
      <c r="K119" s="7"/>
      <c r="L119" s="7"/>
      <c r="M119" s="7"/>
      <c r="N119" s="7"/>
      <c r="O119" s="6" t="s">
        <v>5</v>
      </c>
    </row>
    <row r="120" spans="1:15" ht="14.25" customHeight="1">
      <c r="A120" s="28"/>
      <c r="B120" s="222"/>
      <c r="C120" s="197"/>
      <c r="D120" s="198"/>
      <c r="E120" s="5" t="s">
        <v>25</v>
      </c>
      <c r="F120" s="7">
        <f>F124</f>
        <v>363000</v>
      </c>
      <c r="G120" s="7">
        <v>0</v>
      </c>
      <c r="H120" s="7">
        <v>0</v>
      </c>
      <c r="I120" s="7">
        <v>0</v>
      </c>
      <c r="J120" s="7">
        <f>J124</f>
        <v>330000</v>
      </c>
      <c r="K120" s="7">
        <v>0</v>
      </c>
      <c r="L120" s="7">
        <v>0</v>
      </c>
      <c r="M120" s="7">
        <v>0</v>
      </c>
      <c r="N120" s="7">
        <v>0</v>
      </c>
      <c r="O120" s="6" t="s">
        <v>5</v>
      </c>
    </row>
    <row r="121" spans="1:15" ht="12.75">
      <c r="A121" s="28"/>
      <c r="B121" s="199" t="s">
        <v>59</v>
      </c>
      <c r="C121" s="202" t="s">
        <v>22</v>
      </c>
      <c r="D121" s="202" t="s">
        <v>77</v>
      </c>
      <c r="E121" s="8" t="s">
        <v>14</v>
      </c>
      <c r="F121" s="15" t="s">
        <v>5</v>
      </c>
      <c r="G121" s="15" t="s">
        <v>5</v>
      </c>
      <c r="H121" s="15" t="s">
        <v>5</v>
      </c>
      <c r="I121" s="15" t="s">
        <v>5</v>
      </c>
      <c r="J121" s="15" t="s">
        <v>5</v>
      </c>
      <c r="K121" s="15" t="s">
        <v>5</v>
      </c>
      <c r="L121" s="15" t="s">
        <v>5</v>
      </c>
      <c r="M121" s="15" t="s">
        <v>5</v>
      </c>
      <c r="N121" s="15" t="s">
        <v>5</v>
      </c>
      <c r="O121" s="6" t="s">
        <v>5</v>
      </c>
    </row>
    <row r="122" spans="1:15" ht="12.75">
      <c r="A122" s="28"/>
      <c r="B122" s="200"/>
      <c r="C122" s="203"/>
      <c r="D122" s="203"/>
      <c r="E122" s="11" t="s">
        <v>17</v>
      </c>
      <c r="F122" s="7"/>
      <c r="G122" s="7"/>
      <c r="H122" s="7"/>
      <c r="I122" s="7"/>
      <c r="J122" s="7"/>
      <c r="K122" s="7"/>
      <c r="L122" s="7"/>
      <c r="M122" s="7"/>
      <c r="N122" s="7"/>
      <c r="O122" s="6" t="s">
        <v>5</v>
      </c>
    </row>
    <row r="123" spans="1:15" ht="12.75">
      <c r="A123" s="28"/>
      <c r="B123" s="200"/>
      <c r="C123" s="203"/>
      <c r="D123" s="203"/>
      <c r="E123" s="11" t="s">
        <v>18</v>
      </c>
      <c r="F123" s="7"/>
      <c r="G123" s="7"/>
      <c r="H123" s="7"/>
      <c r="I123" s="7"/>
      <c r="J123" s="7"/>
      <c r="K123" s="7"/>
      <c r="L123" s="7"/>
      <c r="M123" s="7"/>
      <c r="N123" s="7"/>
      <c r="O123" s="6" t="s">
        <v>5</v>
      </c>
    </row>
    <row r="124" spans="1:15" ht="12.75">
      <c r="A124" s="28"/>
      <c r="B124" s="201"/>
      <c r="C124" s="204"/>
      <c r="D124" s="204"/>
      <c r="E124" s="11" t="s">
        <v>19</v>
      </c>
      <c r="F124" s="7">
        <f>33000+J124</f>
        <v>363000</v>
      </c>
      <c r="G124" s="7">
        <v>0</v>
      </c>
      <c r="H124" s="7">
        <v>0</v>
      </c>
      <c r="I124" s="7">
        <v>0</v>
      </c>
      <c r="J124" s="7">
        <v>330000</v>
      </c>
      <c r="K124" s="7">
        <v>0</v>
      </c>
      <c r="L124" s="7">
        <v>0</v>
      </c>
      <c r="M124" s="7">
        <v>0</v>
      </c>
      <c r="N124" s="7">
        <v>0</v>
      </c>
      <c r="O124" s="6" t="s">
        <v>5</v>
      </c>
    </row>
    <row r="125" spans="1:15" s="20" customFormat="1" ht="12" customHeight="1">
      <c r="A125" s="44"/>
      <c r="B125" s="223" t="s">
        <v>46</v>
      </c>
      <c r="C125" s="224"/>
      <c r="D125" s="224"/>
      <c r="E125" s="45" t="s">
        <v>20</v>
      </c>
      <c r="F125" s="23"/>
      <c r="G125" s="23"/>
      <c r="H125" s="23"/>
      <c r="I125" s="23"/>
      <c r="J125" s="23"/>
      <c r="K125" s="46"/>
      <c r="L125" s="23"/>
      <c r="M125" s="23"/>
      <c r="N125" s="23"/>
      <c r="O125" s="18" t="s">
        <v>5</v>
      </c>
    </row>
    <row r="126" spans="1:15" ht="18" customHeight="1">
      <c r="A126" s="30" t="s">
        <v>31</v>
      </c>
      <c r="B126" s="220" t="s">
        <v>64</v>
      </c>
      <c r="C126" s="193"/>
      <c r="D126" s="194"/>
      <c r="E126" s="12" t="s">
        <v>21</v>
      </c>
      <c r="F126" s="13">
        <f aca="true" t="shared" si="39" ref="F126:N126">SUM(F127:F128)</f>
        <v>1230469</v>
      </c>
      <c r="G126" s="13">
        <f t="shared" si="39"/>
        <v>0</v>
      </c>
      <c r="H126" s="13">
        <f t="shared" si="39"/>
        <v>0</v>
      </c>
      <c r="I126" s="13">
        <f t="shared" si="39"/>
        <v>0</v>
      </c>
      <c r="J126" s="13">
        <f t="shared" si="39"/>
        <v>1200000</v>
      </c>
      <c r="K126" s="13">
        <f t="shared" si="39"/>
        <v>0</v>
      </c>
      <c r="L126" s="13">
        <f t="shared" si="39"/>
        <v>0</v>
      </c>
      <c r="M126" s="13">
        <f t="shared" si="39"/>
        <v>0</v>
      </c>
      <c r="N126" s="13">
        <f t="shared" si="39"/>
        <v>0</v>
      </c>
      <c r="O126" s="13">
        <f>J126+I126</f>
        <v>1200000</v>
      </c>
    </row>
    <row r="127" spans="1:15" ht="10.5" customHeight="1">
      <c r="A127" s="28"/>
      <c r="B127" s="221"/>
      <c r="C127" s="195"/>
      <c r="D127" s="196"/>
      <c r="E127" s="5" t="s">
        <v>23</v>
      </c>
      <c r="F127" s="7"/>
      <c r="G127" s="7"/>
      <c r="H127" s="7"/>
      <c r="I127" s="7"/>
      <c r="J127" s="7"/>
      <c r="K127" s="7"/>
      <c r="L127" s="7"/>
      <c r="M127" s="7"/>
      <c r="N127" s="7"/>
      <c r="O127" s="6" t="s">
        <v>5</v>
      </c>
    </row>
    <row r="128" spans="1:15" ht="11.25" customHeight="1">
      <c r="A128" s="28"/>
      <c r="B128" s="222"/>
      <c r="C128" s="197"/>
      <c r="D128" s="198"/>
      <c r="E128" s="5" t="s">
        <v>25</v>
      </c>
      <c r="F128" s="7">
        <f>F132</f>
        <v>1230469</v>
      </c>
      <c r="G128" s="7">
        <v>0</v>
      </c>
      <c r="H128" s="7">
        <v>0</v>
      </c>
      <c r="I128" s="7">
        <v>0</v>
      </c>
      <c r="J128" s="7">
        <f>J132</f>
        <v>1200000</v>
      </c>
      <c r="K128" s="7">
        <v>0</v>
      </c>
      <c r="L128" s="7">
        <v>0</v>
      </c>
      <c r="M128" s="7">
        <v>0</v>
      </c>
      <c r="N128" s="7">
        <v>0</v>
      </c>
      <c r="O128" s="6" t="s">
        <v>5</v>
      </c>
    </row>
    <row r="129" spans="1:15" ht="12.75" customHeight="1">
      <c r="A129" s="28"/>
      <c r="B129" s="225" t="s">
        <v>65</v>
      </c>
      <c r="C129" s="202" t="s">
        <v>22</v>
      </c>
      <c r="D129" s="202" t="s">
        <v>47</v>
      </c>
      <c r="E129" s="8" t="s">
        <v>14</v>
      </c>
      <c r="F129" s="15" t="s">
        <v>5</v>
      </c>
      <c r="G129" s="15" t="s">
        <v>5</v>
      </c>
      <c r="H129" s="15" t="s">
        <v>5</v>
      </c>
      <c r="I129" s="15" t="s">
        <v>5</v>
      </c>
      <c r="J129" s="15" t="s">
        <v>5</v>
      </c>
      <c r="K129" s="15" t="s">
        <v>5</v>
      </c>
      <c r="L129" s="15" t="s">
        <v>5</v>
      </c>
      <c r="M129" s="15" t="s">
        <v>5</v>
      </c>
      <c r="N129" s="15" t="s">
        <v>5</v>
      </c>
      <c r="O129" s="6" t="s">
        <v>5</v>
      </c>
    </row>
    <row r="130" spans="1:15" ht="14.25" customHeight="1">
      <c r="A130" s="28"/>
      <c r="B130" s="226"/>
      <c r="C130" s="203"/>
      <c r="D130" s="203"/>
      <c r="E130" s="11" t="s">
        <v>17</v>
      </c>
      <c r="F130" s="7"/>
      <c r="G130" s="7"/>
      <c r="H130" s="7"/>
      <c r="I130" s="7"/>
      <c r="J130" s="7"/>
      <c r="K130" s="7"/>
      <c r="L130" s="7"/>
      <c r="M130" s="7"/>
      <c r="N130" s="7"/>
      <c r="O130" s="6" t="s">
        <v>5</v>
      </c>
    </row>
    <row r="131" spans="1:15" ht="14.25" customHeight="1">
      <c r="A131" s="28"/>
      <c r="B131" s="226"/>
      <c r="C131" s="203"/>
      <c r="D131" s="203"/>
      <c r="E131" s="11" t="s">
        <v>18</v>
      </c>
      <c r="F131" s="7"/>
      <c r="G131" s="7"/>
      <c r="H131" s="7"/>
      <c r="I131" s="7"/>
      <c r="J131" s="7"/>
      <c r="K131" s="7"/>
      <c r="L131" s="7"/>
      <c r="M131" s="7"/>
      <c r="N131" s="7"/>
      <c r="O131" s="6" t="s">
        <v>5</v>
      </c>
    </row>
    <row r="132" spans="1:15" ht="16.5" customHeight="1">
      <c r="A132" s="28"/>
      <c r="B132" s="227"/>
      <c r="C132" s="204"/>
      <c r="D132" s="204"/>
      <c r="E132" s="11" t="s">
        <v>19</v>
      </c>
      <c r="F132" s="7">
        <f>SUM(G132:J132)+30469</f>
        <v>1230469</v>
      </c>
      <c r="G132" s="7">
        <v>0</v>
      </c>
      <c r="H132" s="7">
        <v>0</v>
      </c>
      <c r="I132" s="7">
        <v>0</v>
      </c>
      <c r="J132" s="7">
        <v>1200000</v>
      </c>
      <c r="K132" s="7">
        <v>0</v>
      </c>
      <c r="L132" s="7">
        <v>0</v>
      </c>
      <c r="M132" s="7">
        <v>0</v>
      </c>
      <c r="N132" s="7">
        <v>0</v>
      </c>
      <c r="O132" s="6" t="s">
        <v>5</v>
      </c>
    </row>
    <row r="133" spans="1:15" s="20" customFormat="1" ht="12" customHeight="1">
      <c r="A133" s="44"/>
      <c r="B133" s="223" t="s">
        <v>60</v>
      </c>
      <c r="C133" s="224"/>
      <c r="D133" s="224"/>
      <c r="E133" s="45" t="s">
        <v>20</v>
      </c>
      <c r="F133" s="23"/>
      <c r="G133" s="23"/>
      <c r="H133" s="23"/>
      <c r="I133" s="23"/>
      <c r="J133" s="23"/>
      <c r="K133" s="46"/>
      <c r="L133" s="23"/>
      <c r="M133" s="23"/>
      <c r="N133" s="23"/>
      <c r="O133" s="18" t="s">
        <v>5</v>
      </c>
    </row>
    <row r="134" spans="1:15" ht="12.75" hidden="1">
      <c r="A134" s="30" t="s">
        <v>36</v>
      </c>
      <c r="B134" s="251" t="s">
        <v>112</v>
      </c>
      <c r="C134" s="252"/>
      <c r="D134" s="253"/>
      <c r="E134" s="12" t="s">
        <v>21</v>
      </c>
      <c r="F134" s="13">
        <f aca="true" t="shared" si="40" ref="F134:N134">SUM(F135:F136)</f>
        <v>0</v>
      </c>
      <c r="G134" s="13">
        <f>SUM(G135:G136)</f>
        <v>0</v>
      </c>
      <c r="H134" s="13">
        <f t="shared" si="40"/>
        <v>0</v>
      </c>
      <c r="I134" s="13">
        <f t="shared" si="40"/>
        <v>0</v>
      </c>
      <c r="J134" s="13">
        <f t="shared" si="40"/>
        <v>0</v>
      </c>
      <c r="K134" s="13">
        <f t="shared" si="40"/>
        <v>0</v>
      </c>
      <c r="L134" s="13">
        <f t="shared" si="40"/>
        <v>0</v>
      </c>
      <c r="M134" s="13">
        <f t="shared" si="40"/>
        <v>0</v>
      </c>
      <c r="N134" s="13">
        <f t="shared" si="40"/>
        <v>0</v>
      </c>
      <c r="O134" s="13">
        <f>G134</f>
        <v>0</v>
      </c>
    </row>
    <row r="135" spans="1:15" ht="12.75" customHeight="1" hidden="1">
      <c r="A135" s="28"/>
      <c r="B135" s="228"/>
      <c r="C135" s="229"/>
      <c r="D135" s="230"/>
      <c r="E135" s="5" t="s">
        <v>23</v>
      </c>
      <c r="F135" s="7"/>
      <c r="G135" s="7"/>
      <c r="H135" s="7"/>
      <c r="I135" s="7"/>
      <c r="J135" s="7"/>
      <c r="K135" s="7"/>
      <c r="L135" s="7"/>
      <c r="M135" s="7"/>
      <c r="N135" s="7"/>
      <c r="O135" s="6" t="s">
        <v>5</v>
      </c>
    </row>
    <row r="136" spans="1:15" ht="11.25" customHeight="1" hidden="1">
      <c r="A136" s="28"/>
      <c r="B136" s="231"/>
      <c r="C136" s="232"/>
      <c r="D136" s="233"/>
      <c r="E136" s="5" t="s">
        <v>25</v>
      </c>
      <c r="F136" s="7">
        <f>F140</f>
        <v>0</v>
      </c>
      <c r="G136" s="7">
        <f>G140</f>
        <v>0</v>
      </c>
      <c r="H136" s="7">
        <v>0</v>
      </c>
      <c r="I136" s="7">
        <v>0</v>
      </c>
      <c r="J136" s="7">
        <f>J140</f>
        <v>0</v>
      </c>
      <c r="K136" s="7">
        <v>0</v>
      </c>
      <c r="L136" s="7">
        <v>0</v>
      </c>
      <c r="M136" s="7">
        <v>0</v>
      </c>
      <c r="N136" s="7">
        <v>0</v>
      </c>
      <c r="O136" s="6" t="s">
        <v>5</v>
      </c>
    </row>
    <row r="137" spans="1:15" ht="12.75" customHeight="1" hidden="1">
      <c r="A137" s="28"/>
      <c r="B137" s="199" t="s">
        <v>67</v>
      </c>
      <c r="C137" s="202" t="s">
        <v>22</v>
      </c>
      <c r="D137" s="202" t="s">
        <v>68</v>
      </c>
      <c r="E137" s="8" t="s">
        <v>14</v>
      </c>
      <c r="F137" s="15" t="s">
        <v>5</v>
      </c>
      <c r="G137" s="15" t="s">
        <v>5</v>
      </c>
      <c r="H137" s="15" t="s">
        <v>5</v>
      </c>
      <c r="I137" s="15" t="s">
        <v>5</v>
      </c>
      <c r="J137" s="15" t="s">
        <v>5</v>
      </c>
      <c r="K137" s="15" t="s">
        <v>5</v>
      </c>
      <c r="L137" s="15" t="s">
        <v>5</v>
      </c>
      <c r="M137" s="15" t="s">
        <v>5</v>
      </c>
      <c r="N137" s="15" t="s">
        <v>5</v>
      </c>
      <c r="O137" s="6" t="s">
        <v>5</v>
      </c>
    </row>
    <row r="138" spans="1:15" ht="12.75" hidden="1">
      <c r="A138" s="28"/>
      <c r="B138" s="200"/>
      <c r="C138" s="203"/>
      <c r="D138" s="203"/>
      <c r="E138" s="11" t="s">
        <v>17</v>
      </c>
      <c r="F138" s="7"/>
      <c r="G138" s="7"/>
      <c r="H138" s="7"/>
      <c r="I138" s="7"/>
      <c r="J138" s="7"/>
      <c r="K138" s="7"/>
      <c r="L138" s="7"/>
      <c r="M138" s="7"/>
      <c r="N138" s="7"/>
      <c r="O138" s="6" t="s">
        <v>5</v>
      </c>
    </row>
    <row r="139" spans="1:15" ht="11.25" customHeight="1" hidden="1">
      <c r="A139" s="28"/>
      <c r="B139" s="200"/>
      <c r="C139" s="203"/>
      <c r="D139" s="203"/>
      <c r="E139" s="11" t="s">
        <v>18</v>
      </c>
      <c r="F139" s="7"/>
      <c r="G139" s="7"/>
      <c r="H139" s="7"/>
      <c r="I139" s="7"/>
      <c r="J139" s="7"/>
      <c r="K139" s="7"/>
      <c r="L139" s="7"/>
      <c r="M139" s="7"/>
      <c r="N139" s="7"/>
      <c r="O139" s="6" t="s">
        <v>5</v>
      </c>
    </row>
    <row r="140" spans="1:15" ht="12.75" hidden="1">
      <c r="A140" s="28"/>
      <c r="B140" s="201"/>
      <c r="C140" s="204"/>
      <c r="D140" s="204"/>
      <c r="E140" s="11" t="s">
        <v>19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6" t="s">
        <v>5</v>
      </c>
    </row>
    <row r="141" spans="1:15" s="20" customFormat="1" ht="15.75" customHeight="1" hidden="1">
      <c r="A141" s="44"/>
      <c r="B141" s="188" t="s">
        <v>66</v>
      </c>
      <c r="C141" s="189"/>
      <c r="D141" s="189"/>
      <c r="E141" s="45" t="s">
        <v>20</v>
      </c>
      <c r="F141" s="23"/>
      <c r="G141" s="23"/>
      <c r="H141" s="23"/>
      <c r="I141" s="23"/>
      <c r="J141" s="23"/>
      <c r="K141" s="46"/>
      <c r="L141" s="23"/>
      <c r="M141" s="23"/>
      <c r="N141" s="23"/>
      <c r="O141" s="18" t="s">
        <v>5</v>
      </c>
    </row>
    <row r="142" spans="1:15" ht="14.25" customHeight="1">
      <c r="A142" s="30" t="s">
        <v>106</v>
      </c>
      <c r="B142" s="228" t="s">
        <v>111</v>
      </c>
      <c r="C142" s="229"/>
      <c r="D142" s="230"/>
      <c r="E142" s="12" t="s">
        <v>21</v>
      </c>
      <c r="F142" s="13">
        <f>F144</f>
        <v>434637</v>
      </c>
      <c r="G142" s="13">
        <f>SUM(G143:G144)</f>
        <v>0</v>
      </c>
      <c r="H142" s="13">
        <f aca="true" t="shared" si="41" ref="H142:N142">SUM(H143:H144)</f>
        <v>420000</v>
      </c>
      <c r="I142" s="13">
        <f t="shared" si="41"/>
        <v>0</v>
      </c>
      <c r="J142" s="13">
        <f t="shared" si="41"/>
        <v>0</v>
      </c>
      <c r="K142" s="13">
        <f t="shared" si="41"/>
        <v>0</v>
      </c>
      <c r="L142" s="13">
        <f t="shared" si="41"/>
        <v>0</v>
      </c>
      <c r="M142" s="13">
        <f t="shared" si="41"/>
        <v>0</v>
      </c>
      <c r="N142" s="13">
        <f t="shared" si="41"/>
        <v>0</v>
      </c>
      <c r="O142" s="13">
        <f>H142</f>
        <v>420000</v>
      </c>
    </row>
    <row r="143" spans="1:15" ht="12" customHeight="1">
      <c r="A143" s="28"/>
      <c r="B143" s="228"/>
      <c r="C143" s="229"/>
      <c r="D143" s="230"/>
      <c r="E143" s="5" t="s">
        <v>23</v>
      </c>
      <c r="F143" s="7"/>
      <c r="G143" s="7"/>
      <c r="H143" s="7"/>
      <c r="I143" s="7"/>
      <c r="J143" s="7"/>
      <c r="K143" s="7"/>
      <c r="L143" s="7"/>
      <c r="M143" s="7"/>
      <c r="N143" s="7"/>
      <c r="O143" s="6" t="s">
        <v>5</v>
      </c>
    </row>
    <row r="144" spans="1:15" ht="14.25" customHeight="1">
      <c r="A144" s="28"/>
      <c r="B144" s="231"/>
      <c r="C144" s="232"/>
      <c r="D144" s="233"/>
      <c r="E144" s="5" t="s">
        <v>25</v>
      </c>
      <c r="F144" s="7">
        <f>F148</f>
        <v>434637</v>
      </c>
      <c r="G144" s="7">
        <f>G148</f>
        <v>0</v>
      </c>
      <c r="H144" s="7">
        <f>H148</f>
        <v>420000</v>
      </c>
      <c r="I144" s="7">
        <v>0</v>
      </c>
      <c r="J144" s="7">
        <f>J148</f>
        <v>0</v>
      </c>
      <c r="K144" s="7">
        <v>0</v>
      </c>
      <c r="L144" s="7">
        <v>0</v>
      </c>
      <c r="M144" s="7">
        <v>0</v>
      </c>
      <c r="N144" s="7">
        <v>0</v>
      </c>
      <c r="O144" s="6" t="s">
        <v>5</v>
      </c>
    </row>
    <row r="145" spans="1:15" ht="12.75" customHeight="1">
      <c r="A145" s="28"/>
      <c r="B145" s="199" t="s">
        <v>67</v>
      </c>
      <c r="C145" s="202" t="s">
        <v>22</v>
      </c>
      <c r="D145" s="202" t="s">
        <v>78</v>
      </c>
      <c r="E145" s="8" t="s">
        <v>14</v>
      </c>
      <c r="F145" s="15" t="s">
        <v>5</v>
      </c>
      <c r="G145" s="15" t="s">
        <v>5</v>
      </c>
      <c r="H145" s="15" t="s">
        <v>5</v>
      </c>
      <c r="I145" s="15" t="s">
        <v>5</v>
      </c>
      <c r="J145" s="15" t="s">
        <v>5</v>
      </c>
      <c r="K145" s="15" t="s">
        <v>5</v>
      </c>
      <c r="L145" s="15" t="s">
        <v>5</v>
      </c>
      <c r="M145" s="15" t="s">
        <v>5</v>
      </c>
      <c r="N145" s="15" t="s">
        <v>5</v>
      </c>
      <c r="O145" s="6" t="s">
        <v>5</v>
      </c>
    </row>
    <row r="146" spans="1:15" ht="12.75">
      <c r="A146" s="28"/>
      <c r="B146" s="200"/>
      <c r="C146" s="203"/>
      <c r="D146" s="203"/>
      <c r="E146" s="11" t="s">
        <v>17</v>
      </c>
      <c r="F146" s="7"/>
      <c r="G146" s="7"/>
      <c r="H146" s="7"/>
      <c r="I146" s="7"/>
      <c r="J146" s="7"/>
      <c r="K146" s="7"/>
      <c r="L146" s="7"/>
      <c r="M146" s="7"/>
      <c r="N146" s="7"/>
      <c r="O146" s="6" t="s">
        <v>5</v>
      </c>
    </row>
    <row r="147" spans="1:15" ht="12.75">
      <c r="A147" s="28"/>
      <c r="B147" s="200"/>
      <c r="C147" s="203"/>
      <c r="D147" s="203"/>
      <c r="E147" s="11" t="s">
        <v>18</v>
      </c>
      <c r="F147" s="7"/>
      <c r="G147" s="7"/>
      <c r="H147" s="7"/>
      <c r="I147" s="7"/>
      <c r="J147" s="7"/>
      <c r="K147" s="7"/>
      <c r="L147" s="7"/>
      <c r="M147" s="7"/>
      <c r="N147" s="7"/>
      <c r="O147" s="6" t="s">
        <v>5</v>
      </c>
    </row>
    <row r="148" spans="1:15" ht="12.75">
      <c r="A148" s="28"/>
      <c r="B148" s="201"/>
      <c r="C148" s="204"/>
      <c r="D148" s="204"/>
      <c r="E148" s="11" t="s">
        <v>19</v>
      </c>
      <c r="F148" s="7">
        <f>H148+14637</f>
        <v>434637</v>
      </c>
      <c r="G148" s="7">
        <v>0</v>
      </c>
      <c r="H148" s="7">
        <v>420000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6" t="s">
        <v>5</v>
      </c>
    </row>
    <row r="149" spans="1:15" s="59" customFormat="1" ht="13.5" customHeight="1">
      <c r="A149" s="54"/>
      <c r="B149" s="176" t="s">
        <v>66</v>
      </c>
      <c r="C149" s="215"/>
      <c r="D149" s="215"/>
      <c r="E149" s="55" t="s">
        <v>20</v>
      </c>
      <c r="F149" s="56"/>
      <c r="G149" s="56"/>
      <c r="H149" s="56"/>
      <c r="I149" s="56"/>
      <c r="J149" s="56"/>
      <c r="K149" s="57"/>
      <c r="L149" s="56"/>
      <c r="M149" s="56"/>
      <c r="N149" s="56"/>
      <c r="O149" s="58" t="s">
        <v>5</v>
      </c>
    </row>
    <row r="150" spans="1:15" ht="14.25" customHeight="1">
      <c r="A150" s="30" t="s">
        <v>35</v>
      </c>
      <c r="B150" s="193" t="s">
        <v>128</v>
      </c>
      <c r="C150" s="193"/>
      <c r="D150" s="194"/>
      <c r="E150" s="12" t="s">
        <v>21</v>
      </c>
      <c r="F150" s="13">
        <f aca="true" t="shared" si="42" ref="F150:N150">SUM(F151:F152)</f>
        <v>1087500</v>
      </c>
      <c r="G150" s="13">
        <f t="shared" si="42"/>
        <v>0</v>
      </c>
      <c r="H150" s="13">
        <f t="shared" si="42"/>
        <v>755500</v>
      </c>
      <c r="I150" s="13">
        <f t="shared" si="42"/>
        <v>0</v>
      </c>
      <c r="J150" s="13">
        <f t="shared" si="42"/>
        <v>0</v>
      </c>
      <c r="K150" s="13">
        <f t="shared" si="42"/>
        <v>0</v>
      </c>
      <c r="L150" s="13">
        <f t="shared" si="42"/>
        <v>0</v>
      </c>
      <c r="M150" s="13">
        <f t="shared" si="42"/>
        <v>0</v>
      </c>
      <c r="N150" s="13">
        <f t="shared" si="42"/>
        <v>0</v>
      </c>
      <c r="O150" s="105">
        <f>G150+H150+I150</f>
        <v>755500</v>
      </c>
    </row>
    <row r="151" spans="1:15" ht="12.75">
      <c r="A151" s="28"/>
      <c r="B151" s="195"/>
      <c r="C151" s="195"/>
      <c r="D151" s="196"/>
      <c r="E151" s="5" t="s">
        <v>23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61" t="s">
        <v>5</v>
      </c>
    </row>
    <row r="152" spans="1:15" ht="12.75">
      <c r="A152" s="28"/>
      <c r="B152" s="197"/>
      <c r="C152" s="197"/>
      <c r="D152" s="198"/>
      <c r="E152" s="5" t="s">
        <v>25</v>
      </c>
      <c r="F152" s="7">
        <f>SUM(F156:F157)</f>
        <v>1087500</v>
      </c>
      <c r="G152" s="7">
        <f>SUM(G156:G157)</f>
        <v>0</v>
      </c>
      <c r="H152" s="7">
        <f>SUM(H156:H157)</f>
        <v>755500</v>
      </c>
      <c r="I152" s="7">
        <f>SUM(I156:I157)</f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61" t="s">
        <v>5</v>
      </c>
    </row>
    <row r="153" spans="1:15" ht="12.75">
      <c r="A153" s="28"/>
      <c r="B153" s="199" t="s">
        <v>90</v>
      </c>
      <c r="C153" s="202" t="s">
        <v>22</v>
      </c>
      <c r="D153" s="202" t="s">
        <v>78</v>
      </c>
      <c r="E153" s="8" t="s">
        <v>14</v>
      </c>
      <c r="F153" s="15" t="s">
        <v>5</v>
      </c>
      <c r="G153" s="15" t="s">
        <v>5</v>
      </c>
      <c r="H153" s="15" t="s">
        <v>5</v>
      </c>
      <c r="I153" s="15" t="s">
        <v>5</v>
      </c>
      <c r="J153" s="15" t="s">
        <v>5</v>
      </c>
      <c r="K153" s="15" t="s">
        <v>5</v>
      </c>
      <c r="L153" s="15" t="s">
        <v>5</v>
      </c>
      <c r="M153" s="15" t="s">
        <v>5</v>
      </c>
      <c r="N153" s="15" t="s">
        <v>5</v>
      </c>
      <c r="O153" s="61" t="s">
        <v>5</v>
      </c>
    </row>
    <row r="154" spans="1:15" ht="14.25" customHeight="1">
      <c r="A154" s="28"/>
      <c r="B154" s="200"/>
      <c r="C154" s="203"/>
      <c r="D154" s="203"/>
      <c r="E154" s="11" t="s">
        <v>17</v>
      </c>
      <c r="F154" s="7"/>
      <c r="G154" s="7"/>
      <c r="H154" s="7"/>
      <c r="I154" s="7"/>
      <c r="J154" s="7"/>
      <c r="K154" s="7"/>
      <c r="L154" s="7"/>
      <c r="M154" s="7"/>
      <c r="N154" s="7"/>
      <c r="O154" s="61" t="s">
        <v>5</v>
      </c>
    </row>
    <row r="155" spans="1:15" ht="14.25" customHeight="1">
      <c r="A155" s="28"/>
      <c r="B155" s="200"/>
      <c r="C155" s="203"/>
      <c r="D155" s="203"/>
      <c r="E155" s="11" t="s">
        <v>18</v>
      </c>
      <c r="F155" s="7"/>
      <c r="G155" s="7"/>
      <c r="H155" s="7"/>
      <c r="I155" s="7"/>
      <c r="J155" s="7"/>
      <c r="K155" s="7"/>
      <c r="L155" s="7"/>
      <c r="M155" s="7"/>
      <c r="N155" s="7"/>
      <c r="O155" s="61" t="s">
        <v>5</v>
      </c>
    </row>
    <row r="156" spans="1:15" ht="12.75">
      <c r="A156" s="28"/>
      <c r="B156" s="201"/>
      <c r="C156" s="204"/>
      <c r="D156" s="204"/>
      <c r="E156" s="11" t="s">
        <v>19</v>
      </c>
      <c r="F156" s="23">
        <f>32000+H156+I156+200000</f>
        <v>777711</v>
      </c>
      <c r="G156" s="7">
        <v>0</v>
      </c>
      <c r="H156" s="102">
        <f>535500+10211</f>
        <v>545711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61" t="s">
        <v>5</v>
      </c>
    </row>
    <row r="157" spans="1:15" s="20" customFormat="1" ht="18.75" customHeight="1">
      <c r="A157" s="44"/>
      <c r="B157" s="188" t="s">
        <v>92</v>
      </c>
      <c r="C157" s="189"/>
      <c r="D157" s="189"/>
      <c r="E157" s="104" t="s">
        <v>93</v>
      </c>
      <c r="F157" s="23">
        <f>100000+H157</f>
        <v>309789</v>
      </c>
      <c r="G157" s="23">
        <v>0</v>
      </c>
      <c r="H157" s="23">
        <v>209789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62" t="s">
        <v>5</v>
      </c>
    </row>
    <row r="158" spans="1:15" ht="20.25" customHeight="1">
      <c r="A158" s="30" t="s">
        <v>36</v>
      </c>
      <c r="B158" s="193" t="s">
        <v>129</v>
      </c>
      <c r="C158" s="193"/>
      <c r="D158" s="194"/>
      <c r="E158" s="12" t="s">
        <v>21</v>
      </c>
      <c r="F158" s="13">
        <f aca="true" t="shared" si="43" ref="F158:N158">SUM(F159:F160)</f>
        <v>370477</v>
      </c>
      <c r="G158" s="13">
        <f t="shared" si="43"/>
        <v>0</v>
      </c>
      <c r="H158" s="13">
        <f t="shared" si="43"/>
        <v>350551</v>
      </c>
      <c r="I158" s="13">
        <f t="shared" si="43"/>
        <v>0</v>
      </c>
      <c r="J158" s="13">
        <f t="shared" si="43"/>
        <v>0</v>
      </c>
      <c r="K158" s="13">
        <f t="shared" si="43"/>
        <v>0</v>
      </c>
      <c r="L158" s="13">
        <f t="shared" si="43"/>
        <v>0</v>
      </c>
      <c r="M158" s="13">
        <f t="shared" si="43"/>
        <v>0</v>
      </c>
      <c r="N158" s="13">
        <f t="shared" si="43"/>
        <v>0</v>
      </c>
      <c r="O158" s="105">
        <f>G158+H158+I158</f>
        <v>350551</v>
      </c>
    </row>
    <row r="159" spans="1:15" ht="12.75">
      <c r="A159" s="28"/>
      <c r="B159" s="195"/>
      <c r="C159" s="195"/>
      <c r="D159" s="196"/>
      <c r="E159" s="5" t="s">
        <v>23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61" t="s">
        <v>5</v>
      </c>
    </row>
    <row r="160" spans="1:15" ht="18.75" customHeight="1">
      <c r="A160" s="28"/>
      <c r="B160" s="197"/>
      <c r="C160" s="197"/>
      <c r="D160" s="198"/>
      <c r="E160" s="5" t="s">
        <v>25</v>
      </c>
      <c r="F160" s="7">
        <f>SUM(F162:F165)</f>
        <v>370477</v>
      </c>
      <c r="G160" s="7">
        <f>SUM(G162:G165)</f>
        <v>0</v>
      </c>
      <c r="H160" s="7">
        <f>SUM(H162:H165)</f>
        <v>350551</v>
      </c>
      <c r="I160" s="7">
        <f>SUM(I164:I165)</f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61" t="s">
        <v>5</v>
      </c>
    </row>
    <row r="161" spans="1:15" ht="12.75">
      <c r="A161" s="28"/>
      <c r="B161" s="199" t="s">
        <v>90</v>
      </c>
      <c r="C161" s="202" t="s">
        <v>22</v>
      </c>
      <c r="D161" s="202" t="s">
        <v>130</v>
      </c>
      <c r="E161" s="8" t="s">
        <v>14</v>
      </c>
      <c r="F161" s="15" t="s">
        <v>5</v>
      </c>
      <c r="G161" s="15" t="s">
        <v>5</v>
      </c>
      <c r="H161" s="15" t="s">
        <v>5</v>
      </c>
      <c r="I161" s="15" t="s">
        <v>5</v>
      </c>
      <c r="J161" s="15" t="s">
        <v>5</v>
      </c>
      <c r="K161" s="15" t="s">
        <v>5</v>
      </c>
      <c r="L161" s="15" t="s">
        <v>5</v>
      </c>
      <c r="M161" s="15" t="s">
        <v>5</v>
      </c>
      <c r="N161" s="15" t="s">
        <v>5</v>
      </c>
      <c r="O161" s="61" t="s">
        <v>5</v>
      </c>
    </row>
    <row r="162" spans="1:15" ht="15.75" customHeight="1">
      <c r="A162" s="28"/>
      <c r="B162" s="200"/>
      <c r="C162" s="203"/>
      <c r="D162" s="203"/>
      <c r="E162" s="11" t="s">
        <v>17</v>
      </c>
      <c r="F162" s="23">
        <f>H162+I162</f>
        <v>280440</v>
      </c>
      <c r="G162" s="7">
        <v>0</v>
      </c>
      <c r="H162" s="102">
        <v>280440</v>
      </c>
      <c r="I162" s="7"/>
      <c r="J162" s="7"/>
      <c r="K162" s="7"/>
      <c r="L162" s="7"/>
      <c r="M162" s="7"/>
      <c r="N162" s="7"/>
      <c r="O162" s="61" t="s">
        <v>5</v>
      </c>
    </row>
    <row r="163" spans="1:15" ht="18" customHeight="1">
      <c r="A163" s="28"/>
      <c r="B163" s="200"/>
      <c r="C163" s="203"/>
      <c r="D163" s="203"/>
      <c r="E163" s="11" t="s">
        <v>18</v>
      </c>
      <c r="F163" s="23">
        <f>H163+I163</f>
        <v>0</v>
      </c>
      <c r="G163" s="7">
        <v>0</v>
      </c>
      <c r="H163" s="102">
        <v>0</v>
      </c>
      <c r="I163" s="7"/>
      <c r="J163" s="7"/>
      <c r="K163" s="7"/>
      <c r="L163" s="7"/>
      <c r="M163" s="7"/>
      <c r="N163" s="7"/>
      <c r="O163" s="61" t="s">
        <v>5</v>
      </c>
    </row>
    <row r="164" spans="1:15" ht="12.75">
      <c r="A164" s="28"/>
      <c r="B164" s="201"/>
      <c r="C164" s="204"/>
      <c r="D164" s="204"/>
      <c r="E164" s="11" t="s">
        <v>19</v>
      </c>
      <c r="F164" s="23">
        <f>19926+H164</f>
        <v>90037</v>
      </c>
      <c r="G164" s="7">
        <v>0</v>
      </c>
      <c r="H164" s="102">
        <v>70111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61" t="s">
        <v>5</v>
      </c>
    </row>
    <row r="165" spans="1:15" s="20" customFormat="1" ht="15" customHeight="1">
      <c r="A165" s="44"/>
      <c r="B165" s="188" t="s">
        <v>92</v>
      </c>
      <c r="C165" s="189"/>
      <c r="D165" s="189"/>
      <c r="E165" s="55" t="s">
        <v>20</v>
      </c>
      <c r="F165" s="23">
        <f>SUM(G165:I165)</f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62" t="s">
        <v>5</v>
      </c>
    </row>
    <row r="166" spans="1:15" ht="19.5" customHeight="1">
      <c r="A166" s="30" t="s">
        <v>37</v>
      </c>
      <c r="B166" s="220" t="s">
        <v>94</v>
      </c>
      <c r="C166" s="193"/>
      <c r="D166" s="194"/>
      <c r="E166" s="12" t="s">
        <v>21</v>
      </c>
      <c r="F166" s="13">
        <f aca="true" t="shared" si="44" ref="F166:N166">SUM(F167:F168)</f>
        <v>33211</v>
      </c>
      <c r="G166" s="13">
        <f t="shared" si="44"/>
        <v>0</v>
      </c>
      <c r="H166" s="13">
        <f t="shared" si="44"/>
        <v>11624</v>
      </c>
      <c r="I166" s="13">
        <f t="shared" si="44"/>
        <v>0</v>
      </c>
      <c r="J166" s="13">
        <f t="shared" si="44"/>
        <v>0</v>
      </c>
      <c r="K166" s="13">
        <f t="shared" si="44"/>
        <v>0</v>
      </c>
      <c r="L166" s="13">
        <f t="shared" si="44"/>
        <v>0</v>
      </c>
      <c r="M166" s="13">
        <f t="shared" si="44"/>
        <v>0</v>
      </c>
      <c r="N166" s="13">
        <f t="shared" si="44"/>
        <v>0</v>
      </c>
      <c r="O166" s="13">
        <v>0</v>
      </c>
    </row>
    <row r="167" spans="1:15" s="20" customFormat="1" ht="23.25" customHeight="1">
      <c r="A167" s="32"/>
      <c r="B167" s="221"/>
      <c r="C167" s="195"/>
      <c r="D167" s="196"/>
      <c r="E167" s="22" t="s">
        <v>23</v>
      </c>
      <c r="F167" s="23">
        <f aca="true" t="shared" si="45" ref="F167:N167">F170</f>
        <v>33211</v>
      </c>
      <c r="G167" s="23">
        <f t="shared" si="45"/>
        <v>0</v>
      </c>
      <c r="H167" s="23">
        <f t="shared" si="45"/>
        <v>11624</v>
      </c>
      <c r="I167" s="23">
        <f t="shared" si="45"/>
        <v>0</v>
      </c>
      <c r="J167" s="23">
        <f t="shared" si="45"/>
        <v>0</v>
      </c>
      <c r="K167" s="23">
        <f t="shared" si="45"/>
        <v>0</v>
      </c>
      <c r="L167" s="23">
        <f t="shared" si="45"/>
        <v>0</v>
      </c>
      <c r="M167" s="23">
        <f t="shared" si="45"/>
        <v>0</v>
      </c>
      <c r="N167" s="23">
        <f t="shared" si="45"/>
        <v>0</v>
      </c>
      <c r="O167" s="18" t="s">
        <v>5</v>
      </c>
    </row>
    <row r="168" spans="1:15" s="19" customFormat="1" ht="27.75" customHeight="1">
      <c r="A168" s="33"/>
      <c r="B168" s="222"/>
      <c r="C168" s="197"/>
      <c r="D168" s="198"/>
      <c r="E168" s="16" t="s">
        <v>25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8" t="s">
        <v>5</v>
      </c>
    </row>
    <row r="169" spans="1:15" ht="14.25" customHeight="1">
      <c r="A169" s="28"/>
      <c r="B169" s="225" t="s">
        <v>61</v>
      </c>
      <c r="C169" s="202" t="s">
        <v>22</v>
      </c>
      <c r="D169" s="202" t="s">
        <v>78</v>
      </c>
      <c r="E169" s="8" t="s">
        <v>14</v>
      </c>
      <c r="F169" s="15" t="s">
        <v>5</v>
      </c>
      <c r="G169" s="15" t="s">
        <v>5</v>
      </c>
      <c r="H169" s="15" t="s">
        <v>5</v>
      </c>
      <c r="I169" s="15" t="s">
        <v>5</v>
      </c>
      <c r="J169" s="15" t="s">
        <v>5</v>
      </c>
      <c r="K169" s="15" t="s">
        <v>5</v>
      </c>
      <c r="L169" s="15" t="s">
        <v>5</v>
      </c>
      <c r="M169" s="15" t="s">
        <v>5</v>
      </c>
      <c r="N169" s="15" t="s">
        <v>5</v>
      </c>
      <c r="O169" s="6" t="s">
        <v>5</v>
      </c>
    </row>
    <row r="170" spans="1:15" ht="23.25" customHeight="1">
      <c r="A170" s="28"/>
      <c r="B170" s="227"/>
      <c r="C170" s="204"/>
      <c r="D170" s="204"/>
      <c r="E170" s="11" t="s">
        <v>49</v>
      </c>
      <c r="F170" s="7">
        <f>4982+16605+H170</f>
        <v>33211</v>
      </c>
      <c r="G170" s="7">
        <v>0</v>
      </c>
      <c r="H170" s="7">
        <v>11624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6" t="s">
        <v>5</v>
      </c>
    </row>
    <row r="171" spans="1:15" s="20" customFormat="1" ht="15.75" customHeight="1">
      <c r="A171" s="44"/>
      <c r="B171" s="223" t="s">
        <v>50</v>
      </c>
      <c r="C171" s="224"/>
      <c r="D171" s="224"/>
      <c r="E171" s="45" t="s">
        <v>51</v>
      </c>
      <c r="F171" s="23"/>
      <c r="G171" s="23"/>
      <c r="H171" s="23"/>
      <c r="I171" s="23"/>
      <c r="J171" s="23"/>
      <c r="K171" s="46"/>
      <c r="L171" s="23"/>
      <c r="M171" s="23"/>
      <c r="N171" s="23"/>
      <c r="O171" s="18" t="s">
        <v>5</v>
      </c>
    </row>
    <row r="172" spans="1:15" ht="17.25" customHeight="1">
      <c r="A172" s="30" t="s">
        <v>30</v>
      </c>
      <c r="B172" s="220" t="s">
        <v>136</v>
      </c>
      <c r="C172" s="193"/>
      <c r="D172" s="194"/>
      <c r="E172" s="12" t="s">
        <v>21</v>
      </c>
      <c r="F172" s="13">
        <f aca="true" t="shared" si="46" ref="F172:N172">SUM(F173:F174)</f>
        <v>80000</v>
      </c>
      <c r="G172" s="13">
        <f t="shared" si="46"/>
        <v>0</v>
      </c>
      <c r="H172" s="13">
        <f t="shared" si="46"/>
        <v>40000</v>
      </c>
      <c r="I172" s="13">
        <f t="shared" si="46"/>
        <v>40000</v>
      </c>
      <c r="J172" s="13">
        <f t="shared" si="46"/>
        <v>0</v>
      </c>
      <c r="K172" s="13">
        <f t="shared" si="46"/>
        <v>0</v>
      </c>
      <c r="L172" s="13">
        <f t="shared" si="46"/>
        <v>0</v>
      </c>
      <c r="M172" s="13">
        <f t="shared" si="46"/>
        <v>0</v>
      </c>
      <c r="N172" s="13">
        <f t="shared" si="46"/>
        <v>0</v>
      </c>
      <c r="O172" s="13">
        <f>H172+I172</f>
        <v>80000</v>
      </c>
    </row>
    <row r="173" spans="1:15" ht="18" customHeight="1">
      <c r="A173" s="28"/>
      <c r="B173" s="221"/>
      <c r="C173" s="195"/>
      <c r="D173" s="196"/>
      <c r="E173" s="5" t="s">
        <v>23</v>
      </c>
      <c r="F173" s="7">
        <f>F176</f>
        <v>80000</v>
      </c>
      <c r="G173" s="7">
        <f aca="true" t="shared" si="47" ref="G173:N173">G176</f>
        <v>0</v>
      </c>
      <c r="H173" s="7">
        <f t="shared" si="47"/>
        <v>40000</v>
      </c>
      <c r="I173" s="7">
        <f t="shared" si="47"/>
        <v>40000</v>
      </c>
      <c r="J173" s="7">
        <f t="shared" si="47"/>
        <v>0</v>
      </c>
      <c r="K173" s="7">
        <f t="shared" si="47"/>
        <v>0</v>
      </c>
      <c r="L173" s="7">
        <f t="shared" si="47"/>
        <v>0</v>
      </c>
      <c r="M173" s="7">
        <f t="shared" si="47"/>
        <v>0</v>
      </c>
      <c r="N173" s="7">
        <f t="shared" si="47"/>
        <v>0</v>
      </c>
      <c r="O173" s="6" t="s">
        <v>5</v>
      </c>
    </row>
    <row r="174" spans="1:15" ht="17.25" customHeight="1">
      <c r="A174" s="28"/>
      <c r="B174" s="222"/>
      <c r="C174" s="197"/>
      <c r="D174" s="198"/>
      <c r="E174" s="5" t="s">
        <v>25</v>
      </c>
      <c r="F174" s="7"/>
      <c r="G174" s="7"/>
      <c r="H174" s="7"/>
      <c r="I174" s="7"/>
      <c r="J174" s="7"/>
      <c r="K174" s="7"/>
      <c r="L174" s="7"/>
      <c r="M174" s="7"/>
      <c r="N174" s="7"/>
      <c r="O174" s="6" t="s">
        <v>5</v>
      </c>
    </row>
    <row r="175" spans="1:15" ht="12.75" customHeight="1">
      <c r="A175" s="28"/>
      <c r="B175" s="225" t="s">
        <v>61</v>
      </c>
      <c r="C175" s="202" t="s">
        <v>22</v>
      </c>
      <c r="D175" s="202" t="s">
        <v>126</v>
      </c>
      <c r="E175" s="8" t="s">
        <v>14</v>
      </c>
      <c r="F175" s="15" t="s">
        <v>5</v>
      </c>
      <c r="G175" s="15" t="s">
        <v>5</v>
      </c>
      <c r="H175" s="15" t="s">
        <v>5</v>
      </c>
      <c r="I175" s="15" t="s">
        <v>5</v>
      </c>
      <c r="J175" s="15" t="s">
        <v>5</v>
      </c>
      <c r="K175" s="15" t="s">
        <v>5</v>
      </c>
      <c r="L175" s="15" t="s">
        <v>5</v>
      </c>
      <c r="M175" s="15" t="s">
        <v>5</v>
      </c>
      <c r="N175" s="15" t="s">
        <v>5</v>
      </c>
      <c r="O175" s="6" t="s">
        <v>5</v>
      </c>
    </row>
    <row r="176" spans="1:15" ht="23.25" customHeight="1">
      <c r="A176" s="28"/>
      <c r="B176" s="227"/>
      <c r="C176" s="204"/>
      <c r="D176" s="204"/>
      <c r="E176" s="11" t="s">
        <v>49</v>
      </c>
      <c r="F176" s="7">
        <f>H176+I176</f>
        <v>80000</v>
      </c>
      <c r="G176" s="7">
        <v>0</v>
      </c>
      <c r="H176" s="7">
        <v>40000</v>
      </c>
      <c r="I176" s="7">
        <v>40000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6" t="s">
        <v>5</v>
      </c>
    </row>
    <row r="177" spans="1:15" ht="14.25" customHeight="1">
      <c r="A177" s="34"/>
      <c r="B177" s="205" t="s">
        <v>50</v>
      </c>
      <c r="C177" s="206"/>
      <c r="D177" s="206"/>
      <c r="E177" s="11" t="s">
        <v>51</v>
      </c>
      <c r="F177" s="7"/>
      <c r="G177" s="7"/>
      <c r="H177" s="7"/>
      <c r="I177" s="7"/>
      <c r="J177" s="7"/>
      <c r="K177" s="15"/>
      <c r="L177" s="7"/>
      <c r="M177" s="7"/>
      <c r="N177" s="7"/>
      <c r="O177" s="6" t="s">
        <v>5</v>
      </c>
    </row>
    <row r="178" spans="1:15" ht="27" customHeight="1">
      <c r="A178" s="30" t="s">
        <v>42</v>
      </c>
      <c r="B178" s="221" t="s">
        <v>95</v>
      </c>
      <c r="C178" s="195"/>
      <c r="D178" s="196"/>
      <c r="E178" s="12" t="s">
        <v>21</v>
      </c>
      <c r="F178" s="13">
        <f aca="true" t="shared" si="48" ref="F178:N178">SUM(F179:F180)</f>
        <v>33210</v>
      </c>
      <c r="G178" s="13">
        <f t="shared" si="48"/>
        <v>0</v>
      </c>
      <c r="H178" s="13">
        <f t="shared" si="48"/>
        <v>14944.5</v>
      </c>
      <c r="I178" s="13">
        <f t="shared" si="48"/>
        <v>8302.5</v>
      </c>
      <c r="J178" s="13">
        <f t="shared" si="48"/>
        <v>0</v>
      </c>
      <c r="K178" s="13">
        <f t="shared" si="48"/>
        <v>0</v>
      </c>
      <c r="L178" s="13">
        <f t="shared" si="48"/>
        <v>0</v>
      </c>
      <c r="M178" s="13">
        <f t="shared" si="48"/>
        <v>0</v>
      </c>
      <c r="N178" s="13">
        <f t="shared" si="48"/>
        <v>0</v>
      </c>
      <c r="O178" s="13">
        <v>0</v>
      </c>
    </row>
    <row r="179" spans="1:15" ht="30" customHeight="1">
      <c r="A179" s="28"/>
      <c r="B179" s="221"/>
      <c r="C179" s="195"/>
      <c r="D179" s="196"/>
      <c r="E179" s="5" t="s">
        <v>23</v>
      </c>
      <c r="F179" s="7">
        <f aca="true" t="shared" si="49" ref="F179:N179">F182</f>
        <v>33210</v>
      </c>
      <c r="G179" s="7">
        <f t="shared" si="49"/>
        <v>0</v>
      </c>
      <c r="H179" s="7">
        <f t="shared" si="49"/>
        <v>14944.5</v>
      </c>
      <c r="I179" s="7">
        <f t="shared" si="49"/>
        <v>8302.5</v>
      </c>
      <c r="J179" s="7">
        <f t="shared" si="49"/>
        <v>0</v>
      </c>
      <c r="K179" s="7">
        <f t="shared" si="49"/>
        <v>0</v>
      </c>
      <c r="L179" s="7">
        <f t="shared" si="49"/>
        <v>0</v>
      </c>
      <c r="M179" s="7">
        <f t="shared" si="49"/>
        <v>0</v>
      </c>
      <c r="N179" s="7">
        <f t="shared" si="49"/>
        <v>0</v>
      </c>
      <c r="O179" s="6" t="s">
        <v>5</v>
      </c>
    </row>
    <row r="180" spans="1:15" ht="26.25" customHeight="1">
      <c r="A180" s="28"/>
      <c r="B180" s="222"/>
      <c r="C180" s="197"/>
      <c r="D180" s="198"/>
      <c r="E180" s="5" t="s">
        <v>25</v>
      </c>
      <c r="F180" s="7"/>
      <c r="G180" s="7"/>
      <c r="H180" s="7"/>
      <c r="I180" s="7"/>
      <c r="J180" s="7"/>
      <c r="K180" s="7"/>
      <c r="L180" s="7"/>
      <c r="M180" s="7"/>
      <c r="N180" s="7"/>
      <c r="O180" s="6" t="s">
        <v>5</v>
      </c>
    </row>
    <row r="181" spans="1:15" ht="12.75" customHeight="1">
      <c r="A181" s="28"/>
      <c r="B181" s="225" t="s">
        <v>61</v>
      </c>
      <c r="C181" s="202" t="s">
        <v>22</v>
      </c>
      <c r="D181" s="202" t="s">
        <v>91</v>
      </c>
      <c r="E181" s="8" t="s">
        <v>14</v>
      </c>
      <c r="F181" s="15" t="s">
        <v>5</v>
      </c>
      <c r="G181" s="15" t="s">
        <v>5</v>
      </c>
      <c r="H181" s="15" t="s">
        <v>5</v>
      </c>
      <c r="I181" s="15" t="s">
        <v>5</v>
      </c>
      <c r="J181" s="15" t="s">
        <v>5</v>
      </c>
      <c r="K181" s="15" t="s">
        <v>5</v>
      </c>
      <c r="L181" s="15" t="s">
        <v>5</v>
      </c>
      <c r="M181" s="15" t="s">
        <v>5</v>
      </c>
      <c r="N181" s="15" t="s">
        <v>5</v>
      </c>
      <c r="O181" s="6" t="s">
        <v>5</v>
      </c>
    </row>
    <row r="182" spans="1:15" ht="23.25" customHeight="1">
      <c r="A182" s="28"/>
      <c r="B182" s="227"/>
      <c r="C182" s="204"/>
      <c r="D182" s="204"/>
      <c r="E182" s="11" t="s">
        <v>49</v>
      </c>
      <c r="F182" s="7">
        <f>9963+H182+I182</f>
        <v>33210</v>
      </c>
      <c r="G182" s="7">
        <v>0</v>
      </c>
      <c r="H182" s="7">
        <v>14944.5</v>
      </c>
      <c r="I182" s="7">
        <v>8302.5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6" t="s">
        <v>5</v>
      </c>
    </row>
    <row r="183" spans="1:15" ht="18.75" customHeight="1">
      <c r="A183" s="34"/>
      <c r="B183" s="205" t="s">
        <v>50</v>
      </c>
      <c r="C183" s="206"/>
      <c r="D183" s="206"/>
      <c r="E183" s="64" t="s">
        <v>51</v>
      </c>
      <c r="F183" s="101"/>
      <c r="G183" s="101"/>
      <c r="H183" s="101"/>
      <c r="I183" s="101"/>
      <c r="J183" s="101"/>
      <c r="K183" s="83"/>
      <c r="L183" s="101"/>
      <c r="M183" s="101"/>
      <c r="N183" s="101"/>
      <c r="O183" s="84" t="s">
        <v>5</v>
      </c>
    </row>
    <row r="184" spans="1:15" ht="18.75" customHeight="1">
      <c r="A184" s="30" t="s">
        <v>127</v>
      </c>
      <c r="B184" s="221" t="s">
        <v>132</v>
      </c>
      <c r="C184" s="195"/>
      <c r="D184" s="196"/>
      <c r="E184" s="63" t="s">
        <v>21</v>
      </c>
      <c r="F184" s="100">
        <f aca="true" t="shared" si="50" ref="F184:N184">SUM(F185:F186)</f>
        <v>1250303.8</v>
      </c>
      <c r="G184" s="100">
        <f t="shared" si="50"/>
        <v>0</v>
      </c>
      <c r="H184" s="100">
        <f t="shared" si="50"/>
        <v>380000</v>
      </c>
      <c r="I184" s="100">
        <f t="shared" si="50"/>
        <v>400000</v>
      </c>
      <c r="J184" s="100">
        <f t="shared" si="50"/>
        <v>302203.8</v>
      </c>
      <c r="K184" s="100">
        <f t="shared" si="50"/>
        <v>0</v>
      </c>
      <c r="L184" s="100">
        <f t="shared" si="50"/>
        <v>0</v>
      </c>
      <c r="M184" s="100">
        <f t="shared" si="50"/>
        <v>0</v>
      </c>
      <c r="N184" s="100">
        <f t="shared" si="50"/>
        <v>0</v>
      </c>
      <c r="O184" s="100">
        <v>0</v>
      </c>
    </row>
    <row r="185" spans="1:15" ht="12" customHeight="1">
      <c r="A185" s="28"/>
      <c r="B185" s="221"/>
      <c r="C185" s="195"/>
      <c r="D185" s="196"/>
      <c r="E185" s="5" t="s">
        <v>23</v>
      </c>
      <c r="F185" s="7">
        <f aca="true" t="shared" si="51" ref="F185:N185">F188</f>
        <v>1250303.8</v>
      </c>
      <c r="G185" s="7">
        <f t="shared" si="51"/>
        <v>0</v>
      </c>
      <c r="H185" s="7">
        <f t="shared" si="51"/>
        <v>380000</v>
      </c>
      <c r="I185" s="7">
        <f t="shared" si="51"/>
        <v>400000</v>
      </c>
      <c r="J185" s="7">
        <f t="shared" si="51"/>
        <v>302203.8</v>
      </c>
      <c r="K185" s="7">
        <f t="shared" si="51"/>
        <v>0</v>
      </c>
      <c r="L185" s="7">
        <f t="shared" si="51"/>
        <v>0</v>
      </c>
      <c r="M185" s="7">
        <f t="shared" si="51"/>
        <v>0</v>
      </c>
      <c r="N185" s="7">
        <f t="shared" si="51"/>
        <v>0</v>
      </c>
      <c r="O185" s="6" t="s">
        <v>5</v>
      </c>
    </row>
    <row r="186" spans="1:15" ht="14.25" customHeight="1">
      <c r="A186" s="28"/>
      <c r="B186" s="222"/>
      <c r="C186" s="197"/>
      <c r="D186" s="198"/>
      <c r="E186" s="5" t="s">
        <v>25</v>
      </c>
      <c r="F186" s="7"/>
      <c r="G186" s="7"/>
      <c r="H186" s="7"/>
      <c r="I186" s="7"/>
      <c r="J186" s="7"/>
      <c r="K186" s="7"/>
      <c r="L186" s="7"/>
      <c r="M186" s="7"/>
      <c r="N186" s="7"/>
      <c r="O186" s="6" t="s">
        <v>5</v>
      </c>
    </row>
    <row r="187" spans="1:15" ht="21" customHeight="1">
      <c r="A187" s="28"/>
      <c r="B187" s="234" t="s">
        <v>52</v>
      </c>
      <c r="C187" s="202" t="s">
        <v>22</v>
      </c>
      <c r="D187" s="202" t="s">
        <v>118</v>
      </c>
      <c r="E187" s="8" t="s">
        <v>14</v>
      </c>
      <c r="F187" s="15" t="s">
        <v>5</v>
      </c>
      <c r="G187" s="15" t="s">
        <v>5</v>
      </c>
      <c r="H187" s="15" t="s">
        <v>5</v>
      </c>
      <c r="I187" s="15" t="s">
        <v>5</v>
      </c>
      <c r="J187" s="15" t="s">
        <v>5</v>
      </c>
      <c r="K187" s="15" t="s">
        <v>5</v>
      </c>
      <c r="L187" s="15" t="s">
        <v>5</v>
      </c>
      <c r="M187" s="15" t="s">
        <v>5</v>
      </c>
      <c r="N187" s="15" t="s">
        <v>5</v>
      </c>
      <c r="O187" s="6" t="s">
        <v>5</v>
      </c>
    </row>
    <row r="188" spans="1:15" ht="35.25" customHeight="1">
      <c r="A188" s="28"/>
      <c r="B188" s="235"/>
      <c r="C188" s="204"/>
      <c r="D188" s="204"/>
      <c r="E188" s="11" t="s">
        <v>49</v>
      </c>
      <c r="F188" s="7">
        <f>168100+H188+I188+J188</f>
        <v>1250303.8</v>
      </c>
      <c r="G188" s="7">
        <v>0</v>
      </c>
      <c r="H188" s="7">
        <v>380000</v>
      </c>
      <c r="I188" s="7">
        <v>400000</v>
      </c>
      <c r="J188" s="7">
        <v>302203.8</v>
      </c>
      <c r="K188" s="15">
        <v>0</v>
      </c>
      <c r="L188" s="7">
        <v>0</v>
      </c>
      <c r="M188" s="7">
        <v>0</v>
      </c>
      <c r="N188" s="7">
        <v>0</v>
      </c>
      <c r="O188" s="6" t="s">
        <v>5</v>
      </c>
    </row>
    <row r="189" spans="1:15" ht="18" customHeight="1">
      <c r="A189" s="34"/>
      <c r="B189" s="205" t="s">
        <v>54</v>
      </c>
      <c r="C189" s="206"/>
      <c r="D189" s="206"/>
      <c r="E189" s="64" t="s">
        <v>51</v>
      </c>
      <c r="F189" s="7"/>
      <c r="G189" s="7"/>
      <c r="H189" s="7"/>
      <c r="I189" s="7"/>
      <c r="J189" s="7"/>
      <c r="K189" s="15"/>
      <c r="L189" s="7"/>
      <c r="M189" s="7"/>
      <c r="N189" s="7"/>
      <c r="O189" s="6" t="s">
        <v>5</v>
      </c>
    </row>
    <row r="190" spans="1:15" ht="12.75" customHeight="1">
      <c r="A190" s="30" t="s">
        <v>106</v>
      </c>
      <c r="B190" s="220" t="s">
        <v>137</v>
      </c>
      <c r="C190" s="193"/>
      <c r="D190" s="194"/>
      <c r="E190" s="12" t="s">
        <v>21</v>
      </c>
      <c r="F190" s="13">
        <f aca="true" t="shared" si="52" ref="F190:N190">SUM(F191:F192)</f>
        <v>120000</v>
      </c>
      <c r="G190" s="13">
        <f t="shared" si="52"/>
        <v>0</v>
      </c>
      <c r="H190" s="13">
        <f t="shared" si="52"/>
        <v>60000</v>
      </c>
      <c r="I190" s="13">
        <f t="shared" si="52"/>
        <v>60000</v>
      </c>
      <c r="J190" s="13">
        <f t="shared" si="52"/>
        <v>0</v>
      </c>
      <c r="K190" s="13">
        <f t="shared" si="52"/>
        <v>0</v>
      </c>
      <c r="L190" s="13">
        <f t="shared" si="52"/>
        <v>0</v>
      </c>
      <c r="M190" s="13">
        <f t="shared" si="52"/>
        <v>0</v>
      </c>
      <c r="N190" s="13">
        <f t="shared" si="52"/>
        <v>0</v>
      </c>
      <c r="O190" s="13">
        <f>F190</f>
        <v>120000</v>
      </c>
    </row>
    <row r="191" spans="1:15" ht="12.75">
      <c r="A191" s="28"/>
      <c r="B191" s="221"/>
      <c r="C191" s="195"/>
      <c r="D191" s="196"/>
      <c r="E191" s="5" t="s">
        <v>23</v>
      </c>
      <c r="F191" s="7">
        <f aca="true" t="shared" si="53" ref="F191:N191">F194</f>
        <v>120000</v>
      </c>
      <c r="G191" s="7">
        <f t="shared" si="53"/>
        <v>0</v>
      </c>
      <c r="H191" s="7">
        <f t="shared" si="53"/>
        <v>60000</v>
      </c>
      <c r="I191" s="7">
        <f t="shared" si="53"/>
        <v>60000</v>
      </c>
      <c r="J191" s="7">
        <f t="shared" si="53"/>
        <v>0</v>
      </c>
      <c r="K191" s="7">
        <f t="shared" si="53"/>
        <v>0</v>
      </c>
      <c r="L191" s="7">
        <f t="shared" si="53"/>
        <v>0</v>
      </c>
      <c r="M191" s="7">
        <f t="shared" si="53"/>
        <v>0</v>
      </c>
      <c r="N191" s="7">
        <f t="shared" si="53"/>
        <v>0</v>
      </c>
      <c r="O191" s="6" t="s">
        <v>5</v>
      </c>
    </row>
    <row r="192" spans="1:15" ht="12.75">
      <c r="A192" s="28"/>
      <c r="B192" s="222"/>
      <c r="C192" s="197"/>
      <c r="D192" s="198"/>
      <c r="E192" s="5" t="s">
        <v>25</v>
      </c>
      <c r="F192" s="7"/>
      <c r="G192" s="7"/>
      <c r="H192" s="7"/>
      <c r="I192" s="7"/>
      <c r="J192" s="7"/>
      <c r="K192" s="7"/>
      <c r="L192" s="7"/>
      <c r="M192" s="7"/>
      <c r="N192" s="7"/>
      <c r="O192" s="6" t="s">
        <v>5</v>
      </c>
    </row>
    <row r="193" spans="1:15" ht="21" customHeight="1">
      <c r="A193" s="28"/>
      <c r="B193" s="225" t="s">
        <v>61</v>
      </c>
      <c r="C193" s="202" t="s">
        <v>22</v>
      </c>
      <c r="D193" s="202" t="s">
        <v>126</v>
      </c>
      <c r="E193" s="8" t="s">
        <v>14</v>
      </c>
      <c r="F193" s="15" t="s">
        <v>5</v>
      </c>
      <c r="G193" s="15" t="s">
        <v>5</v>
      </c>
      <c r="H193" s="15" t="s">
        <v>5</v>
      </c>
      <c r="I193" s="15" t="s">
        <v>5</v>
      </c>
      <c r="J193" s="15" t="s">
        <v>5</v>
      </c>
      <c r="K193" s="15" t="s">
        <v>5</v>
      </c>
      <c r="L193" s="15" t="s">
        <v>5</v>
      </c>
      <c r="M193" s="15" t="s">
        <v>5</v>
      </c>
      <c r="N193" s="15" t="s">
        <v>5</v>
      </c>
      <c r="O193" s="6" t="s">
        <v>5</v>
      </c>
    </row>
    <row r="194" spans="1:15" ht="15" customHeight="1">
      <c r="A194" s="28"/>
      <c r="B194" s="227"/>
      <c r="C194" s="204"/>
      <c r="D194" s="204"/>
      <c r="E194" s="11" t="s">
        <v>49</v>
      </c>
      <c r="F194" s="7">
        <f>H194+I194</f>
        <v>120000</v>
      </c>
      <c r="G194" s="7">
        <v>0</v>
      </c>
      <c r="H194" s="7">
        <v>60000</v>
      </c>
      <c r="I194" s="7">
        <v>60000</v>
      </c>
      <c r="J194" s="7">
        <v>0</v>
      </c>
      <c r="K194" s="15">
        <v>0</v>
      </c>
      <c r="L194" s="7">
        <v>0</v>
      </c>
      <c r="M194" s="7">
        <v>0</v>
      </c>
      <c r="N194" s="7">
        <v>0</v>
      </c>
      <c r="O194" s="6" t="s">
        <v>5</v>
      </c>
    </row>
    <row r="195" spans="1:15" ht="12.75" customHeight="1">
      <c r="A195" s="34"/>
      <c r="B195" s="205" t="s">
        <v>50</v>
      </c>
      <c r="C195" s="206"/>
      <c r="D195" s="206"/>
      <c r="E195" s="64" t="s">
        <v>51</v>
      </c>
      <c r="F195" s="7"/>
      <c r="G195" s="7"/>
      <c r="H195" s="7"/>
      <c r="I195" s="7"/>
      <c r="J195" s="7"/>
      <c r="K195" s="15"/>
      <c r="L195" s="7"/>
      <c r="M195" s="7"/>
      <c r="N195" s="7"/>
      <c r="O195" s="6" t="s">
        <v>5</v>
      </c>
    </row>
    <row r="196" spans="1:15" ht="16.5" customHeight="1">
      <c r="A196" s="30" t="s">
        <v>133</v>
      </c>
      <c r="B196" s="221" t="s">
        <v>79</v>
      </c>
      <c r="C196" s="195"/>
      <c r="D196" s="196"/>
      <c r="E196" s="63" t="s">
        <v>21</v>
      </c>
      <c r="F196" s="13">
        <f aca="true" t="shared" si="54" ref="F196:N196">SUM(F197:F198)</f>
        <v>15631</v>
      </c>
      <c r="G196" s="13">
        <f t="shared" si="54"/>
        <v>0</v>
      </c>
      <c r="H196" s="13">
        <f t="shared" si="54"/>
        <v>6150</v>
      </c>
      <c r="I196" s="13">
        <f t="shared" si="54"/>
        <v>0</v>
      </c>
      <c r="J196" s="13">
        <f t="shared" si="54"/>
        <v>0</v>
      </c>
      <c r="K196" s="13">
        <f t="shared" si="54"/>
        <v>0</v>
      </c>
      <c r="L196" s="13">
        <f t="shared" si="54"/>
        <v>0</v>
      </c>
      <c r="M196" s="13">
        <f t="shared" si="54"/>
        <v>0</v>
      </c>
      <c r="N196" s="13">
        <f t="shared" si="54"/>
        <v>0</v>
      </c>
      <c r="O196" s="13">
        <v>0</v>
      </c>
    </row>
    <row r="197" spans="1:15" ht="18" customHeight="1">
      <c r="A197" s="28"/>
      <c r="B197" s="221"/>
      <c r="C197" s="195"/>
      <c r="D197" s="196"/>
      <c r="E197" s="5" t="s">
        <v>23</v>
      </c>
      <c r="F197" s="7">
        <f aca="true" t="shared" si="55" ref="F197:N197">F200</f>
        <v>15631</v>
      </c>
      <c r="G197" s="7">
        <f t="shared" si="55"/>
        <v>0</v>
      </c>
      <c r="H197" s="7">
        <f t="shared" si="55"/>
        <v>6150</v>
      </c>
      <c r="I197" s="7">
        <f t="shared" si="55"/>
        <v>0</v>
      </c>
      <c r="J197" s="7">
        <f t="shared" si="55"/>
        <v>0</v>
      </c>
      <c r="K197" s="7">
        <f t="shared" si="55"/>
        <v>0</v>
      </c>
      <c r="L197" s="7">
        <f t="shared" si="55"/>
        <v>0</v>
      </c>
      <c r="M197" s="7">
        <f t="shared" si="55"/>
        <v>0</v>
      </c>
      <c r="N197" s="7">
        <f t="shared" si="55"/>
        <v>0</v>
      </c>
      <c r="O197" s="6" t="s">
        <v>5</v>
      </c>
    </row>
    <row r="198" spans="1:15" ht="17.25" customHeight="1">
      <c r="A198" s="28"/>
      <c r="B198" s="222"/>
      <c r="C198" s="197"/>
      <c r="D198" s="198"/>
      <c r="E198" s="5" t="s">
        <v>25</v>
      </c>
      <c r="F198" s="7"/>
      <c r="G198" s="7"/>
      <c r="H198" s="7"/>
      <c r="I198" s="7"/>
      <c r="J198" s="7"/>
      <c r="K198" s="7"/>
      <c r="L198" s="7"/>
      <c r="M198" s="7"/>
      <c r="N198" s="7"/>
      <c r="O198" s="6" t="s">
        <v>5</v>
      </c>
    </row>
    <row r="199" spans="1:15" ht="22.5" customHeight="1">
      <c r="A199" s="28"/>
      <c r="B199" s="234" t="s">
        <v>52</v>
      </c>
      <c r="C199" s="202" t="s">
        <v>22</v>
      </c>
      <c r="D199" s="202" t="s">
        <v>78</v>
      </c>
      <c r="E199" s="8" t="s">
        <v>14</v>
      </c>
      <c r="F199" s="15" t="s">
        <v>5</v>
      </c>
      <c r="G199" s="15" t="s">
        <v>5</v>
      </c>
      <c r="H199" s="15" t="s">
        <v>5</v>
      </c>
      <c r="I199" s="15" t="s">
        <v>5</v>
      </c>
      <c r="J199" s="15" t="s">
        <v>5</v>
      </c>
      <c r="K199" s="15" t="s">
        <v>5</v>
      </c>
      <c r="L199" s="15" t="s">
        <v>5</v>
      </c>
      <c r="M199" s="15" t="s">
        <v>5</v>
      </c>
      <c r="N199" s="15" t="s">
        <v>5</v>
      </c>
      <c r="O199" s="6" t="s">
        <v>5</v>
      </c>
    </row>
    <row r="200" spans="1:15" ht="35.25" customHeight="1">
      <c r="A200" s="28"/>
      <c r="B200" s="235"/>
      <c r="C200" s="204"/>
      <c r="D200" s="204"/>
      <c r="E200" s="11" t="s">
        <v>49</v>
      </c>
      <c r="F200" s="7">
        <f>3331+6150+H200</f>
        <v>15631</v>
      </c>
      <c r="G200" s="7">
        <v>0</v>
      </c>
      <c r="H200" s="7">
        <v>6150</v>
      </c>
      <c r="I200" s="7">
        <v>0</v>
      </c>
      <c r="J200" s="7">
        <v>0</v>
      </c>
      <c r="K200" s="15">
        <v>0</v>
      </c>
      <c r="L200" s="7">
        <v>0</v>
      </c>
      <c r="M200" s="7">
        <v>0</v>
      </c>
      <c r="N200" s="7">
        <v>0</v>
      </c>
      <c r="O200" s="6" t="s">
        <v>5</v>
      </c>
    </row>
    <row r="201" spans="1:15" ht="12" customHeight="1">
      <c r="A201" s="34"/>
      <c r="B201" s="129" t="s">
        <v>54</v>
      </c>
      <c r="C201" s="130"/>
      <c r="D201" s="130"/>
      <c r="E201" s="11" t="s">
        <v>51</v>
      </c>
      <c r="F201" s="7"/>
      <c r="G201" s="7"/>
      <c r="H201" s="7"/>
      <c r="I201" s="7"/>
      <c r="J201" s="7"/>
      <c r="K201" s="15"/>
      <c r="L201" s="7"/>
      <c r="M201" s="7"/>
      <c r="N201" s="7"/>
      <c r="O201" s="6" t="s">
        <v>5</v>
      </c>
    </row>
    <row r="202" spans="1:15" ht="33.75" customHeight="1">
      <c r="A202" s="30" t="s">
        <v>134</v>
      </c>
      <c r="B202" s="221" t="s">
        <v>110</v>
      </c>
      <c r="C202" s="195"/>
      <c r="D202" s="196"/>
      <c r="E202" s="63" t="s">
        <v>21</v>
      </c>
      <c r="F202" s="13">
        <f aca="true" t="shared" si="56" ref="F202:N202">SUM(F203:F204)</f>
        <v>2157840</v>
      </c>
      <c r="G202" s="13">
        <f t="shared" si="56"/>
        <v>0</v>
      </c>
      <c r="H202" s="13">
        <f t="shared" si="56"/>
        <v>1078920</v>
      </c>
      <c r="I202" s="13">
        <f t="shared" si="56"/>
        <v>629370</v>
      </c>
      <c r="J202" s="13">
        <f t="shared" si="56"/>
        <v>0</v>
      </c>
      <c r="K202" s="13">
        <f t="shared" si="56"/>
        <v>0</v>
      </c>
      <c r="L202" s="13">
        <f t="shared" si="56"/>
        <v>0</v>
      </c>
      <c r="M202" s="13">
        <f t="shared" si="56"/>
        <v>0</v>
      </c>
      <c r="N202" s="13">
        <f t="shared" si="56"/>
        <v>0</v>
      </c>
      <c r="O202" s="13">
        <v>0</v>
      </c>
    </row>
    <row r="203" spans="1:15" ht="12.75">
      <c r="A203" s="28"/>
      <c r="B203" s="221"/>
      <c r="C203" s="195"/>
      <c r="D203" s="196"/>
      <c r="E203" s="5" t="s">
        <v>23</v>
      </c>
      <c r="F203" s="7">
        <f aca="true" t="shared" si="57" ref="F203:N203">F206</f>
        <v>2157840</v>
      </c>
      <c r="G203" s="102">
        <f t="shared" si="57"/>
        <v>0</v>
      </c>
      <c r="H203" s="102">
        <f t="shared" si="57"/>
        <v>1078920</v>
      </c>
      <c r="I203" s="102">
        <f t="shared" si="57"/>
        <v>629370</v>
      </c>
      <c r="J203" s="7">
        <f t="shared" si="57"/>
        <v>0</v>
      </c>
      <c r="K203" s="7">
        <f t="shared" si="57"/>
        <v>0</v>
      </c>
      <c r="L203" s="7">
        <f t="shared" si="57"/>
        <v>0</v>
      </c>
      <c r="M203" s="7">
        <f t="shared" si="57"/>
        <v>0</v>
      </c>
      <c r="N203" s="7">
        <f t="shared" si="57"/>
        <v>0</v>
      </c>
      <c r="O203" s="6" t="s">
        <v>5</v>
      </c>
    </row>
    <row r="204" spans="1:15" ht="12.75">
      <c r="A204" s="28"/>
      <c r="B204" s="222"/>
      <c r="C204" s="197"/>
      <c r="D204" s="198"/>
      <c r="E204" s="5" t="s">
        <v>25</v>
      </c>
      <c r="F204" s="7"/>
      <c r="G204" s="7"/>
      <c r="H204" s="7"/>
      <c r="I204" s="7"/>
      <c r="J204" s="7"/>
      <c r="K204" s="7"/>
      <c r="L204" s="7"/>
      <c r="M204" s="7"/>
      <c r="N204" s="7"/>
      <c r="O204" s="6" t="s">
        <v>5</v>
      </c>
    </row>
    <row r="205" spans="1:15" ht="17.25" customHeight="1">
      <c r="A205" s="28"/>
      <c r="B205" s="234" t="s">
        <v>109</v>
      </c>
      <c r="C205" s="202" t="s">
        <v>22</v>
      </c>
      <c r="D205" s="202" t="s">
        <v>33</v>
      </c>
      <c r="E205" s="8" t="s">
        <v>14</v>
      </c>
      <c r="F205" s="15" t="s">
        <v>5</v>
      </c>
      <c r="G205" s="15" t="s">
        <v>5</v>
      </c>
      <c r="H205" s="15" t="s">
        <v>5</v>
      </c>
      <c r="I205" s="15" t="s">
        <v>5</v>
      </c>
      <c r="J205" s="15" t="s">
        <v>5</v>
      </c>
      <c r="K205" s="15" t="s">
        <v>5</v>
      </c>
      <c r="L205" s="15" t="s">
        <v>5</v>
      </c>
      <c r="M205" s="15" t="s">
        <v>5</v>
      </c>
      <c r="N205" s="15" t="s">
        <v>5</v>
      </c>
      <c r="O205" s="6" t="s">
        <v>5</v>
      </c>
    </row>
    <row r="206" spans="1:15" ht="19.5" customHeight="1">
      <c r="A206" s="28"/>
      <c r="B206" s="235"/>
      <c r="C206" s="204"/>
      <c r="D206" s="204"/>
      <c r="E206" s="11" t="s">
        <v>49</v>
      </c>
      <c r="F206" s="7">
        <f>449550+H206+I206+J206</f>
        <v>2157840</v>
      </c>
      <c r="G206" s="7">
        <v>0</v>
      </c>
      <c r="H206" s="7">
        <v>1078920</v>
      </c>
      <c r="I206" s="7">
        <v>629370</v>
      </c>
      <c r="J206" s="7">
        <v>0</v>
      </c>
      <c r="K206" s="15">
        <v>0</v>
      </c>
      <c r="L206" s="7">
        <v>0</v>
      </c>
      <c r="M206" s="7">
        <v>0</v>
      </c>
      <c r="N206" s="7">
        <v>0</v>
      </c>
      <c r="O206" s="6" t="s">
        <v>5</v>
      </c>
    </row>
    <row r="207" spans="1:15" ht="15" customHeight="1">
      <c r="A207" s="34"/>
      <c r="B207" s="129" t="s">
        <v>107</v>
      </c>
      <c r="C207" s="130"/>
      <c r="D207" s="130"/>
      <c r="E207" s="11" t="s">
        <v>51</v>
      </c>
      <c r="F207" s="7"/>
      <c r="G207" s="7"/>
      <c r="H207" s="7"/>
      <c r="I207" s="7"/>
      <c r="J207" s="7"/>
      <c r="K207" s="15"/>
      <c r="L207" s="7"/>
      <c r="M207" s="7"/>
      <c r="N207" s="7"/>
      <c r="O207" s="6" t="s">
        <v>5</v>
      </c>
    </row>
    <row r="208" spans="1:15" ht="12.75" hidden="1">
      <c r="A208" s="30" t="s">
        <v>37</v>
      </c>
      <c r="B208" s="254" t="s">
        <v>119</v>
      </c>
      <c r="C208" s="254"/>
      <c r="D208" s="255"/>
      <c r="E208" s="12" t="s">
        <v>21</v>
      </c>
      <c r="F208" s="13">
        <f aca="true" t="shared" si="58" ref="F208:N208">SUM(F209:F210)</f>
        <v>0</v>
      </c>
      <c r="G208" s="13">
        <f t="shared" si="58"/>
        <v>0</v>
      </c>
      <c r="H208" s="13">
        <f t="shared" si="58"/>
        <v>0</v>
      </c>
      <c r="I208" s="13">
        <f t="shared" si="58"/>
        <v>0</v>
      </c>
      <c r="J208" s="13">
        <f t="shared" si="58"/>
        <v>0</v>
      </c>
      <c r="K208" s="13">
        <f t="shared" si="58"/>
        <v>0</v>
      </c>
      <c r="L208" s="13">
        <f t="shared" si="58"/>
        <v>0</v>
      </c>
      <c r="M208" s="13">
        <f t="shared" si="58"/>
        <v>0</v>
      </c>
      <c r="N208" s="13">
        <f t="shared" si="58"/>
        <v>0</v>
      </c>
      <c r="O208" s="13">
        <v>0</v>
      </c>
    </row>
    <row r="209" spans="1:15" ht="12.75" hidden="1">
      <c r="A209" s="28"/>
      <c r="B209" s="216"/>
      <c r="C209" s="216"/>
      <c r="D209" s="217"/>
      <c r="E209" s="5" t="s">
        <v>23</v>
      </c>
      <c r="F209" s="7">
        <f aca="true" t="shared" si="59" ref="F209:N209">F212</f>
        <v>0</v>
      </c>
      <c r="G209" s="7">
        <f t="shared" si="59"/>
        <v>0</v>
      </c>
      <c r="H209" s="7">
        <f t="shared" si="59"/>
        <v>0</v>
      </c>
      <c r="I209" s="7">
        <f t="shared" si="59"/>
        <v>0</v>
      </c>
      <c r="J209" s="7">
        <f t="shared" si="59"/>
        <v>0</v>
      </c>
      <c r="K209" s="7">
        <f t="shared" si="59"/>
        <v>0</v>
      </c>
      <c r="L209" s="7">
        <f t="shared" si="59"/>
        <v>0</v>
      </c>
      <c r="M209" s="7">
        <f t="shared" si="59"/>
        <v>0</v>
      </c>
      <c r="N209" s="7">
        <f t="shared" si="59"/>
        <v>0</v>
      </c>
      <c r="O209" s="6" t="s">
        <v>5</v>
      </c>
    </row>
    <row r="210" spans="1:15" ht="12.75" hidden="1">
      <c r="A210" s="28"/>
      <c r="B210" s="218"/>
      <c r="C210" s="218"/>
      <c r="D210" s="219"/>
      <c r="E210" s="5" t="s">
        <v>25</v>
      </c>
      <c r="F210" s="7"/>
      <c r="G210" s="7"/>
      <c r="H210" s="7"/>
      <c r="I210" s="7"/>
      <c r="J210" s="7"/>
      <c r="K210" s="7"/>
      <c r="L210" s="7"/>
      <c r="M210" s="7"/>
      <c r="N210" s="7"/>
      <c r="O210" s="6" t="s">
        <v>5</v>
      </c>
    </row>
    <row r="211" spans="1:15" ht="12.75" hidden="1">
      <c r="A211" s="28"/>
      <c r="B211" s="225" t="s">
        <v>61</v>
      </c>
      <c r="C211" s="202" t="s">
        <v>22</v>
      </c>
      <c r="D211" s="202" t="s">
        <v>120</v>
      </c>
      <c r="E211" s="8" t="s">
        <v>14</v>
      </c>
      <c r="F211" s="15" t="s">
        <v>5</v>
      </c>
      <c r="G211" s="15" t="s">
        <v>5</v>
      </c>
      <c r="H211" s="15" t="s">
        <v>5</v>
      </c>
      <c r="I211" s="15" t="s">
        <v>5</v>
      </c>
      <c r="J211" s="15" t="s">
        <v>5</v>
      </c>
      <c r="K211" s="15" t="s">
        <v>5</v>
      </c>
      <c r="L211" s="15" t="s">
        <v>5</v>
      </c>
      <c r="M211" s="15" t="s">
        <v>5</v>
      </c>
      <c r="N211" s="15" t="s">
        <v>5</v>
      </c>
      <c r="O211" s="6" t="s">
        <v>5</v>
      </c>
    </row>
    <row r="212" spans="1:15" ht="12.75" hidden="1">
      <c r="A212" s="28"/>
      <c r="B212" s="227"/>
      <c r="C212" s="204"/>
      <c r="D212" s="204"/>
      <c r="E212" s="11" t="s">
        <v>49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5">
        <v>0</v>
      </c>
      <c r="L212" s="7">
        <v>0</v>
      </c>
      <c r="M212" s="7">
        <v>0</v>
      </c>
      <c r="N212" s="7">
        <v>0</v>
      </c>
      <c r="O212" s="6" t="s">
        <v>5</v>
      </c>
    </row>
    <row r="213" spans="1:15" ht="12.75" hidden="1">
      <c r="A213" s="54"/>
      <c r="B213" s="176" t="s">
        <v>50</v>
      </c>
      <c r="C213" s="215"/>
      <c r="D213" s="215"/>
      <c r="E213" s="55" t="s">
        <v>51</v>
      </c>
      <c r="F213" s="56"/>
      <c r="G213" s="56"/>
      <c r="H213" s="7"/>
      <c r="I213" s="7"/>
      <c r="J213" s="7"/>
      <c r="K213" s="15"/>
      <c r="L213" s="7"/>
      <c r="M213" s="7"/>
      <c r="N213" s="7"/>
      <c r="O213" s="6" t="s">
        <v>5</v>
      </c>
    </row>
  </sheetData>
  <sheetProtection/>
  <mergeCells count="153">
    <mergeCell ref="A3:A4"/>
    <mergeCell ref="B3:B4"/>
    <mergeCell ref="C3:C4"/>
    <mergeCell ref="D3:D4"/>
    <mergeCell ref="E3:F3"/>
    <mergeCell ref="A2:O2"/>
    <mergeCell ref="G3:N3"/>
    <mergeCell ref="O3:O4"/>
    <mergeCell ref="A5:D5"/>
    <mergeCell ref="B16:D16"/>
    <mergeCell ref="B19:D19"/>
    <mergeCell ref="B21:D21"/>
    <mergeCell ref="B22:D22"/>
    <mergeCell ref="B23:D23"/>
    <mergeCell ref="B24:D24"/>
    <mergeCell ref="B25:D25"/>
    <mergeCell ref="B26:D26"/>
    <mergeCell ref="B27:D27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41:D41"/>
    <mergeCell ref="B42:D42"/>
    <mergeCell ref="B43:D43"/>
    <mergeCell ref="B45:D45"/>
    <mergeCell ref="B46:D46"/>
    <mergeCell ref="B47:D47"/>
    <mergeCell ref="B48:D48"/>
    <mergeCell ref="B49:D49"/>
    <mergeCell ref="B50:D50"/>
    <mergeCell ref="B51:D51"/>
    <mergeCell ref="B52:B53"/>
    <mergeCell ref="C52:C53"/>
    <mergeCell ref="D52:D53"/>
    <mergeCell ref="B54:D54"/>
    <mergeCell ref="B55:D57"/>
    <mergeCell ref="B58:D58"/>
    <mergeCell ref="B59:D59"/>
    <mergeCell ref="B60:B62"/>
    <mergeCell ref="C60:C62"/>
    <mergeCell ref="D60:D62"/>
    <mergeCell ref="B64:D65"/>
    <mergeCell ref="B66:D66"/>
    <mergeCell ref="B67:D67"/>
    <mergeCell ref="B69:D69"/>
    <mergeCell ref="B70:D70"/>
    <mergeCell ref="B71:D71"/>
    <mergeCell ref="B72:D73"/>
    <mergeCell ref="B74:D74"/>
    <mergeCell ref="B75:D77"/>
    <mergeCell ref="B78:B81"/>
    <mergeCell ref="C78:C81"/>
    <mergeCell ref="D78:D81"/>
    <mergeCell ref="B82:D82"/>
    <mergeCell ref="B83:D83"/>
    <mergeCell ref="B86:D88"/>
    <mergeCell ref="B89:B92"/>
    <mergeCell ref="C89:C92"/>
    <mergeCell ref="D89:D92"/>
    <mergeCell ref="B93:D93"/>
    <mergeCell ref="B94:D96"/>
    <mergeCell ref="B97:B100"/>
    <mergeCell ref="C97:C100"/>
    <mergeCell ref="D97:D100"/>
    <mergeCell ref="B101:D101"/>
    <mergeCell ref="B102:D104"/>
    <mergeCell ref="B105:B108"/>
    <mergeCell ref="C105:C108"/>
    <mergeCell ref="D105:D108"/>
    <mergeCell ref="B109:D109"/>
    <mergeCell ref="B110:D112"/>
    <mergeCell ref="B113:B116"/>
    <mergeCell ref="C113:C116"/>
    <mergeCell ref="D113:D116"/>
    <mergeCell ref="B117:D117"/>
    <mergeCell ref="B118:D120"/>
    <mergeCell ref="B121:B124"/>
    <mergeCell ref="C121:C124"/>
    <mergeCell ref="D121:D124"/>
    <mergeCell ref="B125:D125"/>
    <mergeCell ref="B126:D128"/>
    <mergeCell ref="B129:B132"/>
    <mergeCell ref="C129:C132"/>
    <mergeCell ref="D129:D132"/>
    <mergeCell ref="B133:D133"/>
    <mergeCell ref="B134:D136"/>
    <mergeCell ref="B137:B140"/>
    <mergeCell ref="C137:C140"/>
    <mergeCell ref="D137:D140"/>
    <mergeCell ref="B141:D141"/>
    <mergeCell ref="B142:D144"/>
    <mergeCell ref="B145:B148"/>
    <mergeCell ref="C145:C148"/>
    <mergeCell ref="D145:D148"/>
    <mergeCell ref="B149:D149"/>
    <mergeCell ref="B150:D152"/>
    <mergeCell ref="B153:B156"/>
    <mergeCell ref="C153:C156"/>
    <mergeCell ref="D153:D156"/>
    <mergeCell ref="B157:D157"/>
    <mergeCell ref="B158:D160"/>
    <mergeCell ref="B161:B164"/>
    <mergeCell ref="C161:C164"/>
    <mergeCell ref="D161:D164"/>
    <mergeCell ref="B165:D165"/>
    <mergeCell ref="B166:D168"/>
    <mergeCell ref="B169:B170"/>
    <mergeCell ref="C169:C170"/>
    <mergeCell ref="D169:D170"/>
    <mergeCell ref="B171:D171"/>
    <mergeCell ref="B172:D174"/>
    <mergeCell ref="B175:B176"/>
    <mergeCell ref="C175:C176"/>
    <mergeCell ref="D175:D176"/>
    <mergeCell ref="B177:D177"/>
    <mergeCell ref="B178:D180"/>
    <mergeCell ref="B181:B182"/>
    <mergeCell ref="C181:C182"/>
    <mergeCell ref="D181:D182"/>
    <mergeCell ref="B183:D183"/>
    <mergeCell ref="B184:D186"/>
    <mergeCell ref="B187:B188"/>
    <mergeCell ref="C187:C188"/>
    <mergeCell ref="D187:D188"/>
    <mergeCell ref="B189:D189"/>
    <mergeCell ref="B190:D192"/>
    <mergeCell ref="B207:D207"/>
    <mergeCell ref="B193:B194"/>
    <mergeCell ref="C193:C194"/>
    <mergeCell ref="D193:D194"/>
    <mergeCell ref="B195:D195"/>
    <mergeCell ref="B196:D198"/>
    <mergeCell ref="B199:B200"/>
    <mergeCell ref="C199:C200"/>
    <mergeCell ref="D199:D200"/>
    <mergeCell ref="B208:D210"/>
    <mergeCell ref="B211:B212"/>
    <mergeCell ref="C211:C212"/>
    <mergeCell ref="D211:D212"/>
    <mergeCell ref="B213:D213"/>
    <mergeCell ref="B201:D201"/>
    <mergeCell ref="B202:D204"/>
    <mergeCell ref="B205:B206"/>
    <mergeCell ref="C205:C206"/>
    <mergeCell ref="D205:D206"/>
  </mergeCells>
  <printOptions/>
  <pageMargins left="0.1968503937007874" right="0.1968503937007874" top="0.3937007874015748" bottom="0.3937007874015748" header="0.5118110236220472" footer="0.11811023622047245"/>
  <pageSetup horizontalDpi="600" verticalDpi="600" orientation="landscape" paperSize="9" scale="7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nn</cp:lastModifiedBy>
  <cp:lastPrinted>2014-11-12T10:14:25Z</cp:lastPrinted>
  <dcterms:created xsi:type="dcterms:W3CDTF">2010-06-03T23:08:47Z</dcterms:created>
  <dcterms:modified xsi:type="dcterms:W3CDTF">2014-11-12T10:14:58Z</dcterms:modified>
  <cp:category/>
  <cp:version/>
  <cp:contentType/>
  <cp:contentStatus/>
</cp:coreProperties>
</file>